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BTRA_Sep_2022_MA &amp; FM_Lecture Materials\"/>
    </mc:Choice>
  </mc:AlternateContent>
  <bookViews>
    <workbookView xWindow="0" yWindow="0" windowWidth="23040" windowHeight="9336" activeTab="5"/>
  </bookViews>
  <sheets>
    <sheet name="BEP" sheetId="1" r:id="rId1"/>
    <sheet name="Ratio Analysis" sheetId="2" r:id="rId2"/>
    <sheet name="Absorption Vs. Variable Costing" sheetId="3" r:id="rId3"/>
    <sheet name="Annuity" sheetId="4" r:id="rId4"/>
    <sheet name="WACC" sheetId="5" r:id="rId5"/>
    <sheet name="Capital Budgeting"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L29" i="3" l="1"/>
  <c r="L27" i="3"/>
  <c r="L26" i="3"/>
  <c r="J26" i="3"/>
  <c r="L25" i="3"/>
  <c r="L24" i="3"/>
  <c r="K24" i="3"/>
  <c r="L22" i="3"/>
  <c r="K21" i="3"/>
  <c r="L21" i="3" s="1"/>
  <c r="K20" i="3"/>
  <c r="L20" i="3" s="1"/>
  <c r="L19" i="3"/>
  <c r="L16" i="3"/>
  <c r="F29" i="3"/>
  <c r="F27" i="3"/>
  <c r="F26" i="3"/>
  <c r="F25" i="3"/>
  <c r="F24" i="3"/>
  <c r="E24" i="3"/>
  <c r="F23" i="3"/>
  <c r="F22" i="3"/>
  <c r="F21" i="3"/>
  <c r="E21" i="3"/>
  <c r="F20" i="3"/>
  <c r="E20" i="3"/>
  <c r="F19" i="3"/>
  <c r="F16" i="3"/>
  <c r="M31" i="6"/>
  <c r="K31" i="6"/>
  <c r="H28" i="6"/>
  <c r="K28" i="6" s="1"/>
  <c r="E24" i="6"/>
  <c r="E25" i="6"/>
  <c r="F25" i="6" s="1"/>
  <c r="E26" i="6"/>
  <c r="F26" i="6" s="1"/>
  <c r="E27" i="6"/>
  <c r="E23" i="6"/>
  <c r="F23" i="6" l="1"/>
  <c r="G23" i="6" s="1"/>
  <c r="H23" i="6" s="1"/>
  <c r="F24" i="6"/>
  <c r="G24" i="6" s="1"/>
  <c r="H24" i="6" s="1"/>
  <c r="G26" i="6"/>
  <c r="H26" i="6" s="1"/>
  <c r="F27" i="6"/>
  <c r="G27" i="6" s="1"/>
  <c r="H27" i="6" s="1"/>
  <c r="G25" i="6"/>
  <c r="H25" i="6" s="1"/>
  <c r="M28" i="6"/>
  <c r="E55" i="5"/>
  <c r="G51" i="5"/>
  <c r="G50" i="5"/>
  <c r="G47" i="5"/>
  <c r="G48" i="5"/>
  <c r="G49" i="5"/>
  <c r="G46" i="5"/>
  <c r="E47" i="5"/>
  <c r="E48" i="5"/>
  <c r="E49" i="5"/>
  <c r="E50" i="5"/>
  <c r="E46" i="5"/>
  <c r="D50" i="5"/>
  <c r="G34" i="5"/>
  <c r="G35" i="5"/>
  <c r="G33" i="5"/>
  <c r="G36" i="5" s="1"/>
  <c r="G37" i="5" s="1"/>
  <c r="E36" i="5"/>
  <c r="F32" i="4"/>
  <c r="E27" i="2"/>
  <c r="E19" i="2"/>
  <c r="E17" i="2"/>
  <c r="D21" i="2"/>
  <c r="D17" i="2"/>
  <c r="C27" i="2"/>
  <c r="C25" i="2"/>
  <c r="K22" i="1"/>
  <c r="K19" i="1"/>
  <c r="I15" i="1"/>
  <c r="J14" i="1"/>
  <c r="I11" i="1"/>
  <c r="K10" i="1"/>
  <c r="M23" i="6" l="1"/>
  <c r="I23" i="6"/>
  <c r="M24" i="6"/>
  <c r="K24" i="6"/>
  <c r="I24" i="6"/>
  <c r="I25" i="6" s="1"/>
  <c r="I26" i="6" s="1"/>
  <c r="I27" i="6" s="1"/>
  <c r="K23" i="6"/>
  <c r="K27" i="6"/>
  <c r="M27" i="6"/>
  <c r="M26" i="6"/>
  <c r="K26" i="6"/>
  <c r="G29" i="6"/>
  <c r="G30" i="6" s="1"/>
  <c r="M25" i="6"/>
  <c r="K25" i="6"/>
  <c r="K29" i="6" l="1"/>
  <c r="M29" i="6"/>
</calcChain>
</file>

<file path=xl/sharedStrings.xml><?xml version="1.0" encoding="utf-8"?>
<sst xmlns="http://schemas.openxmlformats.org/spreadsheetml/2006/main" count="311" uniqueCount="248">
  <si>
    <t>Company X</t>
  </si>
  <si>
    <t>Company Y</t>
  </si>
  <si>
    <t>Company Z</t>
  </si>
  <si>
    <t>Sales</t>
  </si>
  <si>
    <t>Tk.5,00,000</t>
  </si>
  <si>
    <t>(iv)</t>
  </si>
  <si>
    <t>(vii)</t>
  </si>
  <si>
    <t>Net income</t>
  </si>
  <si>
    <t>Tk. 25,000</t>
  </si>
  <si>
    <t>Tk. 30,000</t>
  </si>
  <si>
    <t>(viii)</t>
  </si>
  <si>
    <t>Total assets</t>
  </si>
  <si>
    <t>Tk. 1,00,000</t>
  </si>
  <si>
    <t>(v)</t>
  </si>
  <si>
    <t>Tk.2,50,000</t>
  </si>
  <si>
    <t>Total asset turnover</t>
  </si>
  <si>
    <t>(i)</t>
  </si>
  <si>
    <t>(vi)</t>
  </si>
  <si>
    <t>Profit margin</t>
  </si>
  <si>
    <t>(ii)</t>
  </si>
  <si>
    <t>Return on total asset (ROA)</t>
  </si>
  <si>
    <t>(iii)</t>
  </si>
  <si>
    <t>(ix)</t>
  </si>
  <si>
    <t>Find out the missing data in the table. Comment on the relative performance of each company.</t>
  </si>
  <si>
    <t>A company produces and sells mobile sets. Selling price and variable cost per set are of Tk.8,000 and Tk. 6,000 respectively. Fixed cost per year is Tk. 3,60,000. The company belongs to 40% tax bracket.</t>
  </si>
  <si>
    <t>Problem:1</t>
  </si>
  <si>
    <t>Industry A has three companies whose income statement and balance sheets are summarized</t>
  </si>
  <si>
    <t xml:space="preserve">Problem:2 </t>
  </si>
  <si>
    <t>Alif Industries produced 2500 units of ceiling fans during the year 2021 out of which 2000 units were sold @Tk.2500 per unit. Cost of the fans produced by Alif Industries were as follows:</t>
  </si>
  <si>
    <t>Problem:3</t>
  </si>
  <si>
    <t>Tk. 7,00,000</t>
  </si>
  <si>
    <t>5,00,000</t>
  </si>
  <si>
    <t>Fixed</t>
  </si>
  <si>
    <t>1,50,000</t>
  </si>
  <si>
    <t>Variable</t>
  </si>
  <si>
    <t>1,25,000</t>
  </si>
  <si>
    <t>Fixed marketing and administrative expenses was Tk. 1,00,000.</t>
  </si>
  <si>
    <t>i) An Income Statement under the Absorption Costing and the Variable Costing Methods</t>
  </si>
  <si>
    <t>(i)  Break-Even Sales in Units and Volume;</t>
  </si>
  <si>
    <t>(ii) Sales volume to earn a profit of Tk.6,00,000 before-tax and sales volume to earn a profit of Tk.4,50,000 after-tax.</t>
  </si>
  <si>
    <t>You are required to determine:</t>
  </si>
  <si>
    <t>Requirement:</t>
  </si>
  <si>
    <t>You have currently Tk.1,00,000 to deposit in an Islamic Bank under Mudaraba Term Deposit Receipts (MTDR) on auto renewal basis. You have been informed that the provisional rate of profit for 3 months MTDR is 6% followed by 6.50% for 6 months and 6.70% for 12 months.</t>
  </si>
  <si>
    <t>Problem:4</t>
  </si>
  <si>
    <t>a)</t>
  </si>
  <si>
    <t>i) What would you get at the end of three years on each alternative?</t>
  </si>
  <si>
    <t>ii) What would be the effective rate of return on each alternative and which plan should you choose</t>
  </si>
  <si>
    <t>b)</t>
  </si>
  <si>
    <t xml:space="preserve">HPSM mode for 5 years at the ratio of client to bank 80:20 at monthly installment basis with t = 0. The rate of return is 9% per annum. </t>
  </si>
  <si>
    <t xml:space="preserve">Mr. Chowdhry plans to purchase a machine valuing Tk.75,00,000 availing investment under </t>
  </si>
  <si>
    <t>Calculate the installment of the monthly payment.</t>
  </si>
  <si>
    <t>The Ha-Mim Company has the following capital structure as on 30 June, 2021</t>
  </si>
  <si>
    <t>Source of capital</t>
  </si>
  <si>
    <t>Amount (Tk.)</t>
  </si>
  <si>
    <t>Ordinary share capital- 2,00,00 shares @ Tk.20 each</t>
  </si>
  <si>
    <t>40,00,000</t>
  </si>
  <si>
    <t>10% Preference shares</t>
  </si>
  <si>
    <t>10,00,000</t>
  </si>
  <si>
    <t>14% Debenture</t>
  </si>
  <si>
    <t>30,00,000</t>
  </si>
  <si>
    <t>Total</t>
  </si>
  <si>
    <t>80,00,000</t>
  </si>
  <si>
    <t>The shares of the company are sold for Tk. 20 each. It is expected that the company will pay next year a dividend of Tk.2 per share, which will grow at 7% for ever. Assume a 50% tax rate.</t>
  </si>
  <si>
    <t>Problem:5</t>
  </si>
  <si>
    <t xml:space="preserve">This would result to increase the expected dividend to Tk.3 and leave the growth unchanged but the price of share will fall to Tk.15 per share </t>
  </si>
  <si>
    <t>i)      Weighted Average Cost of Capital based on existing capital structure.</t>
  </si>
  <si>
    <t xml:space="preserve">ii)    The Marginal Weighted Average Cost of Capital if the company raise an additional Tk. 20,00,000 debt by issuing 15% debenture. </t>
  </si>
  <si>
    <t>Requirement</t>
  </si>
  <si>
    <t>Problem:6</t>
  </si>
  <si>
    <t>A Company is considering a project worth Tk.80,000. It has a 5-year life having salvage value of Tk.10,000. The company has a 9% cost of capital and belongs to a 40% tax-bracket. The company uses straight-line method of depreciation. Projected net cash flows before tax are as follows</t>
  </si>
  <si>
    <t>At the end of Year (t)</t>
  </si>
  <si>
    <t>Cash flows before taxes (CFBT)</t>
  </si>
  <si>
    <t>Tk. 20,000</t>
  </si>
  <si>
    <t>i)   Payback Period</t>
  </si>
  <si>
    <t>ii)  Average Rate of Return (ARR)</t>
  </si>
  <si>
    <t>iii) Net Present Value (NPV)</t>
  </si>
  <si>
    <t>iv) Internal Rate of Return (IRR)</t>
  </si>
  <si>
    <t xml:space="preserve"> v)  Evaluate the acceptability of the project</t>
  </si>
  <si>
    <t>Requirements:</t>
  </si>
  <si>
    <t xml:space="preserve">i) </t>
  </si>
  <si>
    <t>Break-Even Sales (Unit)=</t>
  </si>
  <si>
    <t>Break-Even Sales (Unit)=Fixed Cost/CM Per Unit</t>
  </si>
  <si>
    <t>CM Per Unit=(Sales Per Unit-VC Per Unit)=</t>
  </si>
  <si>
    <t>Units</t>
  </si>
  <si>
    <t>Break-Even Sales (Volume)=Fixed Cost/CM Ratio</t>
  </si>
  <si>
    <t>Per Unit</t>
  </si>
  <si>
    <t>CM Ratio=CM Per Unit/Sales Per Unit =</t>
  </si>
  <si>
    <t>Break-Even Sales (Volume)=</t>
  </si>
  <si>
    <t>(2000/8000)=</t>
  </si>
  <si>
    <t>(360,000/2,000)=</t>
  </si>
  <si>
    <t>(8,000-6,000)=</t>
  </si>
  <si>
    <t>(360,000/0.25)=</t>
  </si>
  <si>
    <t>TK.</t>
  </si>
  <si>
    <t>ii)</t>
  </si>
  <si>
    <t xml:space="preserve">Sales Volume to earn a Profit of Tk. 600,000 Before Tax= (Fixed Cost+Desired Profit)/CM Ratio </t>
  </si>
  <si>
    <t xml:space="preserve">Sales Volume to earn a Profit of Tk. 450,000 After Tax= [Fixed Cost+ (Profit After Tax)/(1-Tax Rate)]/CM Ratio </t>
  </si>
  <si>
    <t xml:space="preserve">TK. </t>
  </si>
  <si>
    <t>(360,000+600,000)/0.25=</t>
  </si>
  <si>
    <t>[360,000+(450,000/(1-0.40)]/0.25=</t>
  </si>
  <si>
    <t>(500,000/100,000)=</t>
  </si>
  <si>
    <r>
      <t xml:space="preserve">Total Asset Turnover (Times)  </t>
    </r>
    <r>
      <rPr>
        <b/>
        <sz val="12"/>
        <color rgb="FF00B050"/>
        <rFont val="Times New Roman"/>
        <family val="1"/>
      </rPr>
      <t>(Sales/Total Assets)</t>
    </r>
  </si>
  <si>
    <t>(25,000/500,000)=</t>
  </si>
  <si>
    <t>(25,000/100,000)=</t>
  </si>
  <si>
    <t>5 times</t>
  </si>
  <si>
    <t>(30,000/0.0040)=</t>
  </si>
  <si>
    <r>
      <t xml:space="preserve">Total Assets </t>
    </r>
    <r>
      <rPr>
        <b/>
        <sz val="12"/>
        <color rgb="FF00B050"/>
        <rFont val="Times New Roman"/>
        <family val="1"/>
      </rPr>
      <t>(Net Income/ROA)</t>
    </r>
  </si>
  <si>
    <t>(30,000/0.02)=</t>
  </si>
  <si>
    <t>(7,500,000/1,500,000=</t>
  </si>
  <si>
    <r>
      <t>Sales</t>
    </r>
    <r>
      <rPr>
        <b/>
        <sz val="12"/>
        <color rgb="FF00B050"/>
        <rFont val="Times New Roman"/>
        <family val="1"/>
      </rPr>
      <t xml:space="preserve">(Net Income/Profit Margin)          </t>
    </r>
    <r>
      <rPr>
        <b/>
        <sz val="12"/>
        <color rgb="FF7030A0"/>
        <rFont val="Times New Roman"/>
        <family val="1"/>
      </rPr>
      <t>(Total Assets*Total Assets Turnover)</t>
    </r>
  </si>
  <si>
    <r>
      <t xml:space="preserve">Profit Margin (%)                                </t>
    </r>
    <r>
      <rPr>
        <b/>
        <sz val="12"/>
        <color rgb="FF00B050"/>
        <rFont val="Times New Roman"/>
        <family val="1"/>
      </rPr>
      <t>(Net Income/Sales)</t>
    </r>
  </si>
  <si>
    <r>
      <t xml:space="preserve">Return on total asset (ROA) (%)           </t>
    </r>
    <r>
      <rPr>
        <b/>
        <sz val="12"/>
        <color rgb="FF00B050"/>
        <rFont val="Times New Roman"/>
        <family val="1"/>
      </rPr>
      <t>Net Income/Total Assets</t>
    </r>
  </si>
  <si>
    <t>(250,000*0.40)=</t>
  </si>
  <si>
    <r>
      <t xml:space="preserve">Net Income </t>
    </r>
    <r>
      <rPr>
        <b/>
        <sz val="12"/>
        <color rgb="FF7030A0"/>
        <rFont val="Times New Roman"/>
        <family val="1"/>
      </rPr>
      <t>(Sales * Profit Margin)</t>
    </r>
  </si>
  <si>
    <t>Solution:</t>
  </si>
  <si>
    <t>We Know,</t>
  </si>
  <si>
    <t xml:space="preserve">[Future Value after 3 Years (considering 3 months MTDR with Auto Reneal Basis)] </t>
  </si>
  <si>
    <t xml:space="preserve">[Future Value after 3 Years (considering 6 months MTDR with Auto Reneal Basis)] </t>
  </si>
  <si>
    <t xml:space="preserve">[Future Value after 3 Years (considering 12 months MTDR with Auto Reneal Basis)] </t>
  </si>
  <si>
    <r>
      <t>FV</t>
    </r>
    <r>
      <rPr>
        <b/>
        <vertAlign val="subscript"/>
        <sz val="12"/>
        <color indexed="8"/>
        <rFont val="Times New Roman"/>
        <family val="1"/>
      </rPr>
      <t>3</t>
    </r>
    <r>
      <rPr>
        <b/>
        <sz val="12"/>
        <color indexed="8"/>
        <rFont val="Times New Roman"/>
        <family val="1"/>
      </rPr>
      <t>= PV</t>
    </r>
    <r>
      <rPr>
        <b/>
        <vertAlign val="subscript"/>
        <sz val="12"/>
        <color indexed="8"/>
        <rFont val="Times New Roman"/>
        <family val="1"/>
      </rPr>
      <t>0</t>
    </r>
    <r>
      <rPr>
        <b/>
        <sz val="12"/>
        <color indexed="8"/>
        <rFont val="Times New Roman"/>
        <family val="1"/>
      </rPr>
      <t xml:space="preserve"> (1+ [0.06/4])</t>
    </r>
    <r>
      <rPr>
        <b/>
        <vertAlign val="superscript"/>
        <sz val="12"/>
        <color indexed="8"/>
        <rFont val="Times New Roman"/>
        <family val="1"/>
      </rPr>
      <t xml:space="preserve"> 4*3</t>
    </r>
  </si>
  <si>
    <r>
      <t>FV</t>
    </r>
    <r>
      <rPr>
        <b/>
        <vertAlign val="subscript"/>
        <sz val="12"/>
        <color indexed="8"/>
        <rFont val="Times New Roman"/>
        <family val="1"/>
      </rPr>
      <t>3</t>
    </r>
    <r>
      <rPr>
        <b/>
        <sz val="12"/>
        <color indexed="8"/>
        <rFont val="Times New Roman"/>
        <family val="1"/>
      </rPr>
      <t>= 100,000 (1+ [0.06/4])</t>
    </r>
    <r>
      <rPr>
        <b/>
        <vertAlign val="superscript"/>
        <sz val="12"/>
        <color indexed="8"/>
        <rFont val="Times New Roman"/>
        <family val="1"/>
      </rPr>
      <t xml:space="preserve"> 4*3</t>
    </r>
  </si>
  <si>
    <r>
      <t>FV</t>
    </r>
    <r>
      <rPr>
        <b/>
        <vertAlign val="subscript"/>
        <sz val="12"/>
        <color indexed="8"/>
        <rFont val="Times New Roman"/>
        <family val="1"/>
      </rPr>
      <t>3</t>
    </r>
    <r>
      <rPr>
        <b/>
        <sz val="12"/>
        <color indexed="8"/>
        <rFont val="Times New Roman"/>
        <family val="1"/>
      </rPr>
      <t>=119,562</t>
    </r>
  </si>
  <si>
    <r>
      <t>FV</t>
    </r>
    <r>
      <rPr>
        <b/>
        <vertAlign val="subscript"/>
        <sz val="12"/>
        <color indexed="8"/>
        <rFont val="Times New Roman"/>
        <family val="1"/>
      </rPr>
      <t>3</t>
    </r>
    <r>
      <rPr>
        <b/>
        <sz val="12"/>
        <color indexed="8"/>
        <rFont val="Times New Roman"/>
        <family val="1"/>
      </rPr>
      <t>= PV</t>
    </r>
    <r>
      <rPr>
        <b/>
        <vertAlign val="subscript"/>
        <sz val="12"/>
        <color indexed="8"/>
        <rFont val="Times New Roman"/>
        <family val="1"/>
      </rPr>
      <t>0</t>
    </r>
    <r>
      <rPr>
        <b/>
        <sz val="12"/>
        <color indexed="8"/>
        <rFont val="Times New Roman"/>
        <family val="1"/>
      </rPr>
      <t xml:space="preserve"> (1+ [0.065/2])</t>
    </r>
    <r>
      <rPr>
        <b/>
        <vertAlign val="superscript"/>
        <sz val="12"/>
        <color indexed="8"/>
        <rFont val="Times New Roman"/>
        <family val="1"/>
      </rPr>
      <t xml:space="preserve"> 2*3</t>
    </r>
  </si>
  <si>
    <r>
      <t>FV</t>
    </r>
    <r>
      <rPr>
        <b/>
        <vertAlign val="subscript"/>
        <sz val="12"/>
        <color indexed="8"/>
        <rFont val="Times New Roman"/>
        <family val="1"/>
      </rPr>
      <t>3</t>
    </r>
    <r>
      <rPr>
        <b/>
        <sz val="12"/>
        <color indexed="8"/>
        <rFont val="Times New Roman"/>
        <family val="1"/>
      </rPr>
      <t>= 100,000 (1+ [0.065/2])</t>
    </r>
    <r>
      <rPr>
        <b/>
        <vertAlign val="superscript"/>
        <sz val="12"/>
        <color indexed="8"/>
        <rFont val="Times New Roman"/>
        <family val="1"/>
      </rPr>
      <t xml:space="preserve"> 2*3</t>
    </r>
  </si>
  <si>
    <r>
      <t>FV</t>
    </r>
    <r>
      <rPr>
        <b/>
        <vertAlign val="subscript"/>
        <sz val="12"/>
        <color indexed="8"/>
        <rFont val="Times New Roman"/>
        <family val="1"/>
      </rPr>
      <t>3</t>
    </r>
    <r>
      <rPr>
        <b/>
        <sz val="12"/>
        <color indexed="8"/>
        <rFont val="Times New Roman"/>
        <family val="1"/>
      </rPr>
      <t>=121,155</t>
    </r>
  </si>
  <si>
    <r>
      <t>FV</t>
    </r>
    <r>
      <rPr>
        <b/>
        <vertAlign val="subscript"/>
        <sz val="12"/>
        <color indexed="8"/>
        <rFont val="Times New Roman"/>
        <family val="1"/>
      </rPr>
      <t>3</t>
    </r>
    <r>
      <rPr>
        <b/>
        <sz val="12"/>
        <color indexed="8"/>
        <rFont val="Times New Roman"/>
        <family val="1"/>
      </rPr>
      <t>= PV</t>
    </r>
    <r>
      <rPr>
        <b/>
        <vertAlign val="subscript"/>
        <sz val="12"/>
        <color indexed="8"/>
        <rFont val="Times New Roman"/>
        <family val="1"/>
      </rPr>
      <t>0</t>
    </r>
    <r>
      <rPr>
        <b/>
        <sz val="12"/>
        <color indexed="8"/>
        <rFont val="Times New Roman"/>
        <family val="1"/>
      </rPr>
      <t xml:space="preserve"> (1+ [0.067/1])</t>
    </r>
    <r>
      <rPr>
        <b/>
        <vertAlign val="superscript"/>
        <sz val="12"/>
        <color indexed="8"/>
        <rFont val="Times New Roman"/>
        <family val="1"/>
      </rPr>
      <t xml:space="preserve"> 1*3</t>
    </r>
  </si>
  <si>
    <r>
      <t>FV</t>
    </r>
    <r>
      <rPr>
        <b/>
        <vertAlign val="subscript"/>
        <sz val="12"/>
        <color indexed="8"/>
        <rFont val="Times New Roman"/>
        <family val="1"/>
      </rPr>
      <t>3</t>
    </r>
    <r>
      <rPr>
        <b/>
        <sz val="12"/>
        <color indexed="8"/>
        <rFont val="Times New Roman"/>
        <family val="1"/>
      </rPr>
      <t>= 100,000 (1+ [0.067/1])</t>
    </r>
    <r>
      <rPr>
        <b/>
        <vertAlign val="superscript"/>
        <sz val="12"/>
        <color indexed="8"/>
        <rFont val="Times New Roman"/>
        <family val="1"/>
      </rPr>
      <t xml:space="preserve"> 1*3</t>
    </r>
  </si>
  <si>
    <r>
      <t>FV</t>
    </r>
    <r>
      <rPr>
        <b/>
        <vertAlign val="subscript"/>
        <sz val="12"/>
        <color indexed="8"/>
        <rFont val="Times New Roman"/>
        <family val="1"/>
      </rPr>
      <t>3</t>
    </r>
    <r>
      <rPr>
        <b/>
        <sz val="12"/>
        <color indexed="8"/>
        <rFont val="Times New Roman"/>
        <family val="1"/>
      </rPr>
      <t>=121,477</t>
    </r>
  </si>
  <si>
    <t>1)</t>
  </si>
  <si>
    <t>=</t>
  </si>
  <si>
    <t>2)</t>
  </si>
  <si>
    <t>3)</t>
  </si>
  <si>
    <r>
      <t>EAIR (Semi Annually))= (1+ [i/m])</t>
    </r>
    <r>
      <rPr>
        <b/>
        <vertAlign val="superscript"/>
        <sz val="12"/>
        <color indexed="8"/>
        <rFont val="Times New Roman"/>
        <family val="1"/>
      </rPr>
      <t xml:space="preserve"> m</t>
    </r>
    <r>
      <rPr>
        <b/>
        <sz val="12"/>
        <color indexed="8"/>
        <rFont val="Times New Roman"/>
        <family val="1"/>
      </rPr>
      <t>-1</t>
    </r>
  </si>
  <si>
    <r>
      <t>EAIR (Yearly)= (1+ [i/1])</t>
    </r>
    <r>
      <rPr>
        <b/>
        <vertAlign val="superscript"/>
        <sz val="12"/>
        <color indexed="8"/>
        <rFont val="Times New Roman"/>
        <family val="1"/>
      </rPr>
      <t xml:space="preserve"> 1</t>
    </r>
    <r>
      <rPr>
        <b/>
        <sz val="12"/>
        <color indexed="8"/>
        <rFont val="Times New Roman"/>
        <family val="1"/>
      </rPr>
      <t>-1</t>
    </r>
  </si>
  <si>
    <r>
      <t>(1+ [0.06/4])</t>
    </r>
    <r>
      <rPr>
        <b/>
        <vertAlign val="superscript"/>
        <sz val="12"/>
        <color indexed="8"/>
        <rFont val="Times New Roman"/>
        <family val="1"/>
      </rPr>
      <t xml:space="preserve"> 4</t>
    </r>
    <r>
      <rPr>
        <b/>
        <sz val="12"/>
        <color indexed="8"/>
        <rFont val="Times New Roman"/>
        <family val="1"/>
      </rPr>
      <t>-1</t>
    </r>
  </si>
  <si>
    <r>
      <t>(1+ [0.065/2])</t>
    </r>
    <r>
      <rPr>
        <b/>
        <vertAlign val="superscript"/>
        <sz val="12"/>
        <color indexed="8"/>
        <rFont val="Times New Roman"/>
        <family val="1"/>
      </rPr>
      <t xml:space="preserve"> 2</t>
    </r>
    <r>
      <rPr>
        <b/>
        <sz val="12"/>
        <color indexed="8"/>
        <rFont val="Times New Roman"/>
        <family val="1"/>
      </rPr>
      <t>-1</t>
    </r>
  </si>
  <si>
    <r>
      <t>(1+ [0.067/1])</t>
    </r>
    <r>
      <rPr>
        <b/>
        <vertAlign val="superscript"/>
        <sz val="12"/>
        <color indexed="8"/>
        <rFont val="Times New Roman"/>
        <family val="1"/>
      </rPr>
      <t xml:space="preserve"> 1</t>
    </r>
    <r>
      <rPr>
        <b/>
        <sz val="12"/>
        <color indexed="8"/>
        <rFont val="Times New Roman"/>
        <family val="1"/>
      </rPr>
      <t>-1</t>
    </r>
  </si>
  <si>
    <r>
      <t>FV</t>
    </r>
    <r>
      <rPr>
        <b/>
        <vertAlign val="subscript"/>
        <sz val="12"/>
        <color rgb="FF00B050"/>
        <rFont val="Times New Roman"/>
        <family val="1"/>
      </rPr>
      <t>n</t>
    </r>
    <r>
      <rPr>
        <b/>
        <sz val="12"/>
        <color rgb="FF00B050"/>
        <rFont val="Times New Roman"/>
        <family val="1"/>
      </rPr>
      <t>= PV</t>
    </r>
    <r>
      <rPr>
        <b/>
        <vertAlign val="subscript"/>
        <sz val="12"/>
        <color rgb="FF00B050"/>
        <rFont val="Times New Roman"/>
        <family val="1"/>
      </rPr>
      <t>0</t>
    </r>
    <r>
      <rPr>
        <b/>
        <sz val="12"/>
        <color rgb="FF00B050"/>
        <rFont val="Times New Roman"/>
        <family val="1"/>
      </rPr>
      <t xml:space="preserve"> (1+ [i/m])</t>
    </r>
    <r>
      <rPr>
        <b/>
        <vertAlign val="superscript"/>
        <sz val="12"/>
        <color rgb="FF00B050"/>
        <rFont val="Times New Roman"/>
        <family val="1"/>
      </rPr>
      <t xml:space="preserve"> mn</t>
    </r>
  </si>
  <si>
    <r>
      <t>Effective Annual Interest Rate= (1+ [i/m])</t>
    </r>
    <r>
      <rPr>
        <b/>
        <vertAlign val="superscript"/>
        <sz val="12"/>
        <color rgb="FF00B050"/>
        <rFont val="Times New Roman"/>
        <family val="1"/>
      </rPr>
      <t xml:space="preserve"> m</t>
    </r>
    <r>
      <rPr>
        <b/>
        <sz val="12"/>
        <color rgb="FF00B050"/>
        <rFont val="Times New Roman"/>
        <family val="1"/>
      </rPr>
      <t>-1</t>
    </r>
  </si>
  <si>
    <t>a) (i)</t>
  </si>
  <si>
    <t>(a) (ii)</t>
  </si>
  <si>
    <r>
      <t>EAIR (Quarterly)= (1+ [i/m])</t>
    </r>
    <r>
      <rPr>
        <b/>
        <vertAlign val="superscript"/>
        <sz val="12"/>
        <color indexed="8"/>
        <rFont val="Times New Roman"/>
        <family val="1"/>
      </rPr>
      <t xml:space="preserve"> m</t>
    </r>
    <r>
      <rPr>
        <b/>
        <sz val="12"/>
        <color indexed="8"/>
        <rFont val="Times New Roman"/>
        <family val="1"/>
      </rPr>
      <t>-1</t>
    </r>
  </si>
  <si>
    <t xml:space="preserve">We are Given, </t>
  </si>
  <si>
    <t>Cost of Machine =75,00,000</t>
  </si>
  <si>
    <t>HPSM Period= 5 Years</t>
  </si>
  <si>
    <t>Client to Bank Ratio=80:20</t>
  </si>
  <si>
    <t>Therefore HPSM Investment will be =(75,00,000*20%)=15,00,000</t>
  </si>
  <si>
    <t>Rate of Return=9%</t>
  </si>
  <si>
    <r>
      <t xml:space="preserve">     PVA</t>
    </r>
    <r>
      <rPr>
        <b/>
        <vertAlign val="subscript"/>
        <sz val="12"/>
        <color rgb="FF000000"/>
        <rFont val="Times New Roman"/>
        <family val="1"/>
      </rPr>
      <t>n</t>
    </r>
    <r>
      <rPr>
        <b/>
        <sz val="12"/>
        <color rgb="FF000000"/>
        <rFont val="Times New Roman"/>
        <family val="1"/>
      </rPr>
      <t>=PMT [(1-[1/ (1+i)</t>
    </r>
    <r>
      <rPr>
        <b/>
        <vertAlign val="superscript"/>
        <sz val="12"/>
        <color rgb="FF000000"/>
        <rFont val="Times New Roman"/>
        <family val="1"/>
      </rPr>
      <t xml:space="preserve"> n</t>
    </r>
    <r>
      <rPr>
        <b/>
        <sz val="12"/>
        <color rgb="FF000000"/>
        <rFont val="Times New Roman"/>
        <family val="1"/>
      </rPr>
      <t>]/ i]</t>
    </r>
  </si>
  <si>
    <t xml:space="preserve">Or, </t>
  </si>
  <si>
    <t>[Considering Ordinary Annuity]</t>
  </si>
  <si>
    <t xml:space="preserve">     PMT=Tk. 31,137</t>
  </si>
  <si>
    <t>(100,000*5%)=</t>
  </si>
  <si>
    <t>(5,000/250,000)=</t>
  </si>
  <si>
    <t>i)</t>
  </si>
  <si>
    <t>D1= Dividend of the Next Year= Tk.2 Per Share</t>
  </si>
  <si>
    <t>G=Growth Rate=7%</t>
  </si>
  <si>
    <t xml:space="preserve">P=Current Share Price=Tk.20 </t>
  </si>
  <si>
    <t>Tax Rate=50%</t>
  </si>
  <si>
    <t xml:space="preserve">We Know, </t>
  </si>
  <si>
    <t>Cost of Ordinary Share (Ke)=(D1/P)+G     [Dividend Growth Model]</t>
  </si>
  <si>
    <t>Ke=(2/20)+0.07</t>
  </si>
  <si>
    <t>Ke=(2/20)+0.07=.17=17%</t>
  </si>
  <si>
    <t>Cost of 10% Preferred Stock (Kp)=10% (Given)</t>
  </si>
  <si>
    <t>Cost of 14% Debenture (Kd)=(Given Rate*(1-Tax Rate)= 0.14(1-0.50)=0.07=7%</t>
  </si>
  <si>
    <t>Calculation of WACC</t>
  </si>
  <si>
    <t>Source of Capital</t>
  </si>
  <si>
    <t>Existing Amount</t>
  </si>
  <si>
    <t>Weight</t>
  </si>
  <si>
    <t>Cost</t>
  </si>
  <si>
    <t>Weighted Cost</t>
  </si>
  <si>
    <t>Ordinary Share Capital</t>
  </si>
  <si>
    <t>WACC</t>
  </si>
  <si>
    <t>Revised Cost of Ordinary Share (Ke)=(D1/P)+G     [Dividend Growth Model]</t>
  </si>
  <si>
    <t>Ke=(3/15)+0.07</t>
  </si>
  <si>
    <t>[D1 will be Tk.3 Per Share and Market Price will be Tk.15]</t>
  </si>
  <si>
    <t>Ke=0.27=27%</t>
  </si>
  <si>
    <t>Cost of 15% Debenture (Kd)=(Given Rate*(1-Tax Rate)= 0.15(1-0.50)=0.075=7.5%</t>
  </si>
  <si>
    <t>Calculation of WACC (Revised Capital Structure)</t>
  </si>
  <si>
    <t xml:space="preserve">15% Debenture </t>
  </si>
  <si>
    <t>Amount</t>
  </si>
  <si>
    <t>Therefore, Marginal Weighted Average Cost of Capital=WACC(Revised Capital Structure)-WACC(Previous Capital Structure)</t>
  </si>
  <si>
    <t>15.40%-12.375%</t>
  </si>
  <si>
    <t>Solutions:</t>
  </si>
  <si>
    <t xml:space="preserve">Tk. 14,000 Per Year </t>
  </si>
  <si>
    <t>Depriciation =(80,000-10,000)/5=</t>
  </si>
  <si>
    <t>At the end of Year (t) (1)</t>
  </si>
  <si>
    <t>Cash flows before taxes (CFBT) (2)</t>
  </si>
  <si>
    <t>Depriciation (3)</t>
  </si>
  <si>
    <t>Earning Before Tax (4=2-3)</t>
  </si>
  <si>
    <t>Tax @ 40% (5)</t>
  </si>
  <si>
    <t>Earning After Tax (6=4-5)</t>
  </si>
  <si>
    <t>Net Cash Benefit (7=6+3)</t>
  </si>
  <si>
    <t>Cumulative Cash Benefit (8)</t>
  </si>
  <si>
    <t>5 (Salvage Value)</t>
  </si>
  <si>
    <t>PVIF @9% (9)</t>
  </si>
  <si>
    <t>PV of NCB @9% (10=7*9)</t>
  </si>
  <si>
    <t>Total EAT</t>
  </si>
  <si>
    <t>Average EAT</t>
  </si>
  <si>
    <t>PV of Cash Inflow</t>
  </si>
  <si>
    <t>Payback Period=3 Years+(80,000-61,800)/26,600 Years=3.68 Years</t>
  </si>
  <si>
    <t>Average Rate of Return=Average Earning/Initial Investment=9,600/80,000=0.12=12%</t>
  </si>
  <si>
    <t>iii)</t>
  </si>
  <si>
    <t>NPV=PV of Cash Inflow-Initial Investment=(Tk.96,289-80,000)=Tk.16,288</t>
  </si>
  <si>
    <t>iv)</t>
  </si>
  <si>
    <t>Intial Investment</t>
  </si>
  <si>
    <t>NPV</t>
  </si>
  <si>
    <t>PVIF @16% (11)</t>
  </si>
  <si>
    <t>IRR=0.09+[16,289/(16,289+863)]*(0.16-0.09)</t>
  </si>
  <si>
    <t>v)</t>
  </si>
  <si>
    <t>IRR=15.65%</t>
  </si>
  <si>
    <t>Acceptability of the Project: Project is accepted as the NPV is Positive</t>
  </si>
  <si>
    <t>Absorption Costing:</t>
  </si>
  <si>
    <t>Particulars</t>
  </si>
  <si>
    <t xml:space="preserve">Revenue </t>
  </si>
  <si>
    <t xml:space="preserve">Unit </t>
  </si>
  <si>
    <t>Variable Maufacturing Cost:</t>
  </si>
  <si>
    <t>Unit Cost</t>
  </si>
  <si>
    <t>Direct Materials (700,000/2500)</t>
  </si>
  <si>
    <t>Direct Labour (500,000/2500)</t>
  </si>
  <si>
    <t>Cost of Goods Available for Sale</t>
  </si>
  <si>
    <t>Variable Maufacturing Cost</t>
  </si>
  <si>
    <t>Variable Overhead Cost (125,000/2500)=50</t>
  </si>
  <si>
    <t>Allocated overhead Cost (150,000/2,500)=60</t>
  </si>
  <si>
    <t>Ref</t>
  </si>
  <si>
    <t>6=4+5</t>
  </si>
  <si>
    <t>9=6+7+8</t>
  </si>
  <si>
    <t>(+)Beginning Inventory</t>
  </si>
  <si>
    <t>(-) Ending Inventory</t>
  </si>
  <si>
    <t>11=9-10</t>
  </si>
  <si>
    <t>Cost of Goods Sold</t>
  </si>
  <si>
    <t>Gross Margin</t>
  </si>
  <si>
    <t>12=1-11</t>
  </si>
  <si>
    <t>(-) Fixed Cost</t>
  </si>
  <si>
    <t>Operating Profit</t>
  </si>
  <si>
    <t>Variable Costing:</t>
  </si>
  <si>
    <t>8=6+7</t>
  </si>
  <si>
    <t>10=8-9</t>
  </si>
  <si>
    <t>Variable Cost of Sales</t>
  </si>
  <si>
    <t>11=1-10</t>
  </si>
  <si>
    <t>Contribution Margin</t>
  </si>
  <si>
    <t>(-)Fixed Cost (150,000+100,000)</t>
  </si>
  <si>
    <t>Direct Material</t>
  </si>
  <si>
    <t>Direct Labour</t>
  </si>
  <si>
    <t>Factory Overheads</t>
  </si>
  <si>
    <t>(-) Ending Inventory (2500-2000)</t>
  </si>
  <si>
    <r>
      <t xml:space="preserve">     PMT=PVAn/ [(1-[1/ (1+i)</t>
    </r>
    <r>
      <rPr>
        <b/>
        <vertAlign val="superscript"/>
        <sz val="12"/>
        <color rgb="FF000000"/>
        <rFont val="Times New Roman"/>
        <family val="1"/>
      </rPr>
      <t xml:space="preserve"> n</t>
    </r>
    <r>
      <rPr>
        <b/>
        <sz val="12"/>
        <color rgb="FF000000"/>
        <rFont val="Times New Roman"/>
        <family val="1"/>
      </rPr>
      <t>]/ i]</t>
    </r>
  </si>
  <si>
    <r>
      <t xml:space="preserve">     PMT=15,00,000 /[(1-[1/ (1+0.09/12)</t>
    </r>
    <r>
      <rPr>
        <b/>
        <vertAlign val="superscript"/>
        <sz val="12"/>
        <color rgb="FF000000"/>
        <rFont val="Times New Roman"/>
        <family val="1"/>
      </rPr>
      <t xml:space="preserve"> (5*12)</t>
    </r>
    <r>
      <rPr>
        <b/>
        <sz val="12"/>
        <color rgb="FF000000"/>
        <rFont val="Times New Roman"/>
        <family val="1"/>
      </rPr>
      <t>]/ (0.09/12)]</t>
    </r>
  </si>
  <si>
    <t>PV of NCB @16% (12=7*11)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</si>
</sst>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0.000"/>
  </numFmts>
  <fonts count="37"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i/>
      <sz val="12"/>
      <color theme="1"/>
      <name val="Times New Roman"/>
      <family val="1"/>
    </font>
    <font>
      <b/>
      <sz val="11"/>
      <color theme="1"/>
      <name val="Times New Roman"/>
      <family val="1"/>
    </font>
    <font>
      <b/>
      <sz val="12"/>
      <color rgb="FFFF0000"/>
      <name val="Times New Roman"/>
      <family val="1"/>
    </font>
    <font>
      <sz val="12"/>
      <color rgb="FFFF0000"/>
      <name val="Times New Roman"/>
      <family val="1"/>
    </font>
    <font>
      <sz val="11"/>
      <color theme="1"/>
      <name val="Calibri"/>
      <family val="2"/>
      <scheme val="minor"/>
    </font>
    <font>
      <sz val="12"/>
      <color rgb="FF00B050"/>
      <name val="Times New Roman"/>
      <family val="1"/>
    </font>
    <font>
      <b/>
      <sz val="12"/>
      <color rgb="FF00B050"/>
      <name val="Times New Roman"/>
      <family val="1"/>
    </font>
    <font>
      <sz val="12"/>
      <name val="Times New Roman"/>
      <family val="1"/>
    </font>
    <font>
      <b/>
      <i/>
      <sz val="12"/>
      <color rgb="FF00B050"/>
      <name val="Times New Roman"/>
      <family val="1"/>
    </font>
    <font>
      <b/>
      <sz val="12"/>
      <color rgb="FF7030A0"/>
      <name val="Times New Roman"/>
      <family val="1"/>
    </font>
    <font>
      <sz val="12"/>
      <color rgb="FF7030A0"/>
      <name val="Times New Roman"/>
      <family val="1"/>
    </font>
    <font>
      <b/>
      <i/>
      <sz val="12"/>
      <color rgb="FF7030A0"/>
      <name val="Times New Roman"/>
      <family val="1"/>
    </font>
    <font>
      <b/>
      <sz val="11"/>
      <color rgb="FF00B050"/>
      <name val="Times New Roman"/>
      <family val="1"/>
    </font>
    <font>
      <b/>
      <sz val="12"/>
      <color rgb="FF000000"/>
      <name val="Times New Roman"/>
      <family val="1"/>
    </font>
    <font>
      <b/>
      <vertAlign val="subscript"/>
      <sz val="12"/>
      <color indexed="8"/>
      <name val="Times New Roman"/>
      <family val="1"/>
    </font>
    <font>
      <b/>
      <sz val="12"/>
      <color indexed="8"/>
      <name val="Times New Roman"/>
      <family val="1"/>
    </font>
    <font>
      <b/>
      <vertAlign val="superscript"/>
      <sz val="12"/>
      <color indexed="8"/>
      <name val="Times New Roman"/>
      <family val="1"/>
    </font>
    <font>
      <b/>
      <vertAlign val="subscript"/>
      <sz val="12"/>
      <color rgb="FF00B050"/>
      <name val="Times New Roman"/>
      <family val="1"/>
    </font>
    <font>
      <b/>
      <vertAlign val="superscript"/>
      <sz val="12"/>
      <color rgb="FF00B050"/>
      <name val="Times New Roman"/>
      <family val="1"/>
    </font>
    <font>
      <b/>
      <vertAlign val="subscript"/>
      <sz val="12"/>
      <color rgb="FF000000"/>
      <name val="Times New Roman"/>
      <family val="1"/>
    </font>
    <font>
      <b/>
      <vertAlign val="superscript"/>
      <sz val="12"/>
      <color rgb="FF000000"/>
      <name val="Times New Roman"/>
      <family val="1"/>
    </font>
    <font>
      <sz val="12"/>
      <color rgb="FF002060"/>
      <name val="Times New Roman"/>
      <family val="1"/>
    </font>
    <font>
      <u val="singleAccounting"/>
      <sz val="12"/>
      <color theme="1"/>
      <name val="Times New Roman"/>
      <family val="1"/>
    </font>
    <font>
      <b/>
      <u/>
      <sz val="12"/>
      <color theme="1"/>
      <name val="Times New Roman"/>
      <family val="1"/>
    </font>
    <font>
      <b/>
      <u val="singleAccounting"/>
      <sz val="12"/>
      <color theme="1"/>
      <name val="Times New Roman"/>
      <family val="1"/>
    </font>
    <font>
      <b/>
      <sz val="12"/>
      <color theme="0"/>
      <name val="Times New Roman"/>
      <family val="1"/>
    </font>
    <font>
      <b/>
      <u val="singleAccounting"/>
      <sz val="12"/>
      <color rgb="FF00B050"/>
      <name val="Times New Roman"/>
      <family val="1"/>
    </font>
    <font>
      <b/>
      <sz val="12"/>
      <color rgb="FF002060"/>
      <name val="Times New Roman"/>
      <family val="1"/>
    </font>
    <font>
      <b/>
      <i/>
      <sz val="12"/>
      <color rgb="FFFF0000"/>
      <name val="Times New Roman"/>
      <family val="1"/>
    </font>
    <font>
      <i/>
      <sz val="12"/>
      <color rgb="FFFF0000"/>
      <name val="Times New Roman"/>
      <family val="1"/>
    </font>
    <font>
      <u val="singleAccounting"/>
      <sz val="12"/>
      <color rgb="FF7030A0"/>
      <name val="Times New Roman"/>
      <family val="1"/>
    </font>
    <font>
      <u val="singleAccounting"/>
      <sz val="12"/>
      <color rgb="FFFF0000"/>
      <name val="Times New Roman"/>
      <family val="1"/>
    </font>
    <font>
      <b/>
      <u val="singleAccounting"/>
      <sz val="12"/>
      <color rgb="FF7030A0"/>
      <name val="Times New Roman"/>
      <family val="1"/>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rgb="FF0070C0"/>
        <bgColor indexed="64"/>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210">
    <xf numFmtId="0" fontId="0" fillId="0" borderId="0" xfId="0"/>
    <xf numFmtId="0" fontId="1" fillId="0" borderId="0" xfId="0" applyFont="1"/>
    <xf numFmtId="0" fontId="1" fillId="0" borderId="0" xfId="0" applyFont="1" applyAlignment="1">
      <alignment horizontal="left" vertical="center" wrapText="1"/>
    </xf>
    <xf numFmtId="0" fontId="1" fillId="0" borderId="0" xfId="0" applyFont="1" applyAlignment="1">
      <alignment horizontal="left" vertical="center" indent="4"/>
    </xf>
    <xf numFmtId="0" fontId="1" fillId="0" borderId="0" xfId="0" applyFont="1" applyAlignment="1">
      <alignment horizontal="left" vertical="center" indent="1"/>
    </xf>
    <xf numFmtId="0" fontId="3" fillId="0" borderId="0" xfId="0" applyFont="1"/>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4" fillId="0" borderId="4" xfId="0" applyFont="1" applyBorder="1" applyAlignment="1">
      <alignment horizontal="center" vertical="center" wrapText="1"/>
    </xf>
    <xf numFmtId="0" fontId="1"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0" fontId="1" fillId="0" borderId="0" xfId="0" applyFont="1" applyAlignment="1">
      <alignment vertical="center"/>
    </xf>
    <xf numFmtId="0" fontId="5" fillId="2" borderId="0" xfId="0" applyFont="1" applyFill="1"/>
    <xf numFmtId="0" fontId="1" fillId="0" borderId="0" xfId="0" applyFont="1" applyAlignment="1">
      <alignment horizontal="right" vertical="center" wrapText="1"/>
    </xf>
    <xf numFmtId="0" fontId="1" fillId="0" borderId="0" xfId="0" applyFont="1" applyAlignment="1">
      <alignment horizontal="left" vertical="center" wrapText="1" indent="2"/>
    </xf>
    <xf numFmtId="0" fontId="2" fillId="2" borderId="0" xfId="0" applyFont="1" applyFill="1"/>
    <xf numFmtId="0" fontId="1" fillId="0" borderId="0" xfId="0" applyFont="1" applyAlignment="1">
      <alignment horizontal="left" vertical="center"/>
    </xf>
    <xf numFmtId="0" fontId="6" fillId="0" borderId="0" xfId="0" applyFont="1" applyAlignment="1">
      <alignment horizontal="left" vertical="center" indent="2"/>
    </xf>
    <xf numFmtId="0" fontId="6" fillId="0" borderId="0" xfId="0" applyFont="1" applyAlignment="1">
      <alignment horizontal="left" vertical="center"/>
    </xf>
    <xf numFmtId="0" fontId="7" fillId="0" borderId="0" xfId="0" applyFont="1"/>
    <xf numFmtId="0" fontId="6" fillId="0" borderId="0" xfId="0" applyFont="1"/>
    <xf numFmtId="0" fontId="1" fillId="0" borderId="0" xfId="0" applyFont="1" applyAlignment="1">
      <alignment horizontal="right"/>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1" xfId="0" applyFont="1" applyBorder="1" applyAlignment="1">
      <alignment horizontal="left" vertical="center" wrapText="1" indent="4"/>
    </xf>
    <xf numFmtId="0" fontId="1" fillId="0" borderId="2" xfId="0" applyFont="1" applyBorder="1" applyAlignment="1">
      <alignment horizontal="left" vertical="center" wrapText="1" indent="1"/>
    </xf>
    <xf numFmtId="0" fontId="2" fillId="0" borderId="0" xfId="0" applyFont="1" applyAlignment="1">
      <alignment vertical="center"/>
    </xf>
    <xf numFmtId="0" fontId="5" fillId="0" borderId="0" xfId="0" applyFont="1"/>
    <xf numFmtId="0" fontId="2" fillId="0" borderId="0" xfId="0" applyFont="1"/>
    <xf numFmtId="0" fontId="1" fillId="0" borderId="0" xfId="0" applyFont="1" applyBorder="1"/>
    <xf numFmtId="0" fontId="1" fillId="0" borderId="7" xfId="0" applyFont="1" applyBorder="1"/>
    <xf numFmtId="0" fontId="1" fillId="0" borderId="7" xfId="0" applyFont="1" applyBorder="1" applyAlignment="1">
      <alignment wrapText="1"/>
    </xf>
    <xf numFmtId="0" fontId="6" fillId="0" borderId="0" xfId="0" applyFont="1" applyAlignment="1">
      <alignment horizontal="left" vertical="center" indent="8"/>
    </xf>
    <xf numFmtId="0" fontId="6" fillId="0" borderId="0" xfId="0" applyFont="1" applyAlignment="1">
      <alignment horizontal="left" vertical="center" indent="3"/>
    </xf>
    <xf numFmtId="0" fontId="2" fillId="0" borderId="0" xfId="0" applyFont="1" applyAlignment="1">
      <alignment horizontal="right"/>
    </xf>
    <xf numFmtId="164" fontId="1" fillId="0" borderId="0" xfId="1" applyNumberFormat="1" applyFont="1"/>
    <xf numFmtId="0" fontId="9" fillId="0" borderId="0" xfId="0" applyFont="1"/>
    <xf numFmtId="0" fontId="10" fillId="0" borderId="0" xfId="0" applyFont="1"/>
    <xf numFmtId="0" fontId="11" fillId="0" borderId="0" xfId="0" applyFont="1"/>
    <xf numFmtId="0" fontId="10" fillId="0" borderId="0" xfId="0" applyFont="1" applyAlignment="1">
      <alignment horizontal="right"/>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9" fontId="12" fillId="0" borderId="4" xfId="2" applyFont="1" applyBorder="1" applyAlignment="1">
      <alignment horizontal="right" vertical="center" wrapText="1"/>
    </xf>
    <xf numFmtId="9" fontId="1" fillId="0" borderId="4" xfId="0" applyNumberFormat="1" applyFont="1" applyBorder="1" applyAlignment="1">
      <alignment horizontal="right" vertical="center" wrapText="1"/>
    </xf>
    <xf numFmtId="164" fontId="15" fillId="0" borderId="4" xfId="1" applyNumberFormat="1" applyFont="1" applyBorder="1" applyAlignment="1">
      <alignment horizontal="right" vertical="center" wrapText="1"/>
    </xf>
    <xf numFmtId="164" fontId="15" fillId="0" borderId="4" xfId="0" applyNumberFormat="1" applyFont="1" applyBorder="1" applyAlignment="1">
      <alignment horizontal="right" vertical="center" wrapText="1"/>
    </xf>
    <xf numFmtId="0" fontId="16" fillId="0" borderId="0" xfId="0" applyFont="1"/>
    <xf numFmtId="0" fontId="17" fillId="3" borderId="0" xfId="0" applyFont="1" applyFill="1" applyBorder="1"/>
    <xf numFmtId="0" fontId="17" fillId="3" borderId="9" xfId="0" applyFont="1" applyFill="1" applyBorder="1"/>
    <xf numFmtId="0" fontId="17" fillId="3" borderId="14" xfId="0" applyFont="1" applyFill="1" applyBorder="1"/>
    <xf numFmtId="0" fontId="1" fillId="0" borderId="15" xfId="0" applyFont="1" applyBorder="1"/>
    <xf numFmtId="0" fontId="1" fillId="0" borderId="16" xfId="0" applyFont="1" applyBorder="1"/>
    <xf numFmtId="0" fontId="17" fillId="3" borderId="17" xfId="0" applyFont="1" applyFill="1" applyBorder="1"/>
    <xf numFmtId="0" fontId="1" fillId="0" borderId="18" xfId="0" applyFont="1" applyBorder="1"/>
    <xf numFmtId="0" fontId="17" fillId="3" borderId="19" xfId="0" applyFont="1" applyFill="1" applyBorder="1"/>
    <xf numFmtId="0" fontId="1" fillId="0" borderId="20" xfId="0" applyFont="1" applyBorder="1"/>
    <xf numFmtId="0" fontId="1" fillId="0" borderId="21" xfId="0" applyFont="1" applyBorder="1"/>
    <xf numFmtId="0" fontId="2" fillId="3" borderId="22" xfId="0" applyFont="1" applyFill="1" applyBorder="1" applyAlignment="1">
      <alignment horizontal="center"/>
    </xf>
    <xf numFmtId="0" fontId="1" fillId="3" borderId="9" xfId="0" applyFont="1" applyFill="1" applyBorder="1"/>
    <xf numFmtId="0" fontId="1" fillId="3" borderId="13" xfId="0" applyFont="1" applyFill="1" applyBorder="1"/>
    <xf numFmtId="0" fontId="2" fillId="3" borderId="23" xfId="0" applyFont="1" applyFill="1" applyBorder="1" applyAlignment="1">
      <alignment horizontal="center"/>
    </xf>
    <xf numFmtId="0" fontId="2" fillId="3" borderId="0" xfId="0" applyFont="1" applyFill="1" applyBorder="1"/>
    <xf numFmtId="0" fontId="2" fillId="3" borderId="0" xfId="0" applyFont="1" applyFill="1" applyBorder="1" applyAlignment="1">
      <alignment horizontal="right"/>
    </xf>
    <xf numFmtId="0" fontId="2" fillId="3" borderId="24" xfId="0" applyFont="1" applyFill="1" applyBorder="1"/>
    <xf numFmtId="0" fontId="2" fillId="3" borderId="25" xfId="0" applyFont="1" applyFill="1" applyBorder="1" applyAlignment="1">
      <alignment horizontal="center"/>
    </xf>
    <xf numFmtId="0" fontId="1" fillId="3" borderId="26" xfId="0" applyFont="1" applyFill="1" applyBorder="1"/>
    <xf numFmtId="0" fontId="2" fillId="3" borderId="26" xfId="0" applyFont="1" applyFill="1" applyBorder="1" applyAlignment="1">
      <alignment horizontal="right"/>
    </xf>
    <xf numFmtId="10" fontId="17" fillId="3" borderId="26" xfId="2" applyNumberFormat="1" applyFont="1" applyFill="1" applyBorder="1"/>
    <xf numFmtId="10" fontId="1" fillId="3" borderId="26" xfId="2" applyNumberFormat="1" applyFont="1" applyFill="1" applyBorder="1"/>
    <xf numFmtId="0" fontId="1" fillId="3" borderId="27" xfId="0" applyFont="1" applyFill="1" applyBorder="1"/>
    <xf numFmtId="0" fontId="1" fillId="3" borderId="0" xfId="0" applyFont="1" applyFill="1" applyBorder="1"/>
    <xf numFmtId="10" fontId="2" fillId="3" borderId="0" xfId="2" applyNumberFormat="1" applyFont="1" applyFill="1" applyBorder="1"/>
    <xf numFmtId="10" fontId="1" fillId="3" borderId="0" xfId="2" applyNumberFormat="1" applyFont="1" applyFill="1" applyBorder="1"/>
    <xf numFmtId="0" fontId="1" fillId="3" borderId="24" xfId="0" applyFont="1" applyFill="1" applyBorder="1"/>
    <xf numFmtId="0" fontId="2" fillId="3" borderId="26" xfId="0" applyFont="1" applyFill="1" applyBorder="1"/>
    <xf numFmtId="10" fontId="2" fillId="3" borderId="26" xfId="2" applyNumberFormat="1" applyFont="1" applyFill="1" applyBorder="1"/>
    <xf numFmtId="0" fontId="2" fillId="3" borderId="27" xfId="0" applyFont="1" applyFill="1" applyBorder="1"/>
    <xf numFmtId="0" fontId="1" fillId="3" borderId="23" xfId="0" applyFont="1" applyFill="1" applyBorder="1"/>
    <xf numFmtId="10" fontId="17" fillId="3" borderId="0" xfId="2" applyNumberFormat="1" applyFont="1" applyFill="1" applyBorder="1"/>
    <xf numFmtId="0" fontId="2" fillId="3" borderId="25" xfId="0" applyFont="1" applyFill="1" applyBorder="1"/>
    <xf numFmtId="0" fontId="10" fillId="3" borderId="10" xfId="0" applyFont="1" applyFill="1" applyBorder="1" applyAlignment="1">
      <alignment horizontal="center"/>
    </xf>
    <xf numFmtId="0" fontId="10" fillId="3" borderId="11" xfId="0" applyFont="1" applyFill="1" applyBorder="1"/>
    <xf numFmtId="0" fontId="10" fillId="3" borderId="12" xfId="0" applyFont="1" applyFill="1" applyBorder="1"/>
    <xf numFmtId="0" fontId="10" fillId="3" borderId="0" xfId="0" applyFont="1" applyFill="1" applyAlignment="1">
      <alignment horizontal="right"/>
    </xf>
    <xf numFmtId="0" fontId="10" fillId="3" borderId="10" xfId="0" applyFont="1" applyFill="1" applyBorder="1"/>
    <xf numFmtId="0" fontId="9" fillId="3" borderId="0" xfId="0" applyFont="1" applyFill="1"/>
    <xf numFmtId="0" fontId="14" fillId="0" borderId="15" xfId="0" applyFont="1" applyBorder="1"/>
    <xf numFmtId="0" fontId="17" fillId="0" borderId="0" xfId="0" applyFont="1"/>
    <xf numFmtId="0" fontId="14" fillId="0" borderId="0" xfId="0" applyFont="1"/>
    <xf numFmtId="0" fontId="1" fillId="0" borderId="7" xfId="0" applyFont="1" applyBorder="1" applyAlignment="1">
      <alignment horizontal="right"/>
    </xf>
    <xf numFmtId="2" fontId="1" fillId="0" borderId="7" xfId="0" applyNumberFormat="1" applyFont="1" applyBorder="1"/>
    <xf numFmtId="0" fontId="1" fillId="0" borderId="7" xfId="0" applyFont="1" applyBorder="1" applyAlignment="1"/>
    <xf numFmtId="165" fontId="1" fillId="0" borderId="0" xfId="2" applyNumberFormat="1" applyFont="1"/>
    <xf numFmtId="166" fontId="1" fillId="0" borderId="7" xfId="0" applyNumberFormat="1" applyFont="1" applyBorder="1" applyAlignment="1"/>
    <xf numFmtId="164" fontId="1" fillId="0" borderId="7" xfId="1" applyNumberFormat="1" applyFont="1" applyBorder="1"/>
    <xf numFmtId="0" fontId="2" fillId="0" borderId="7" xfId="0" applyFont="1" applyBorder="1"/>
    <xf numFmtId="0" fontId="2" fillId="0" borderId="7" xfId="0" applyFont="1" applyBorder="1" applyAlignment="1">
      <alignment horizontal="right"/>
    </xf>
    <xf numFmtId="164" fontId="2" fillId="0" borderId="7" xfId="1" applyNumberFormat="1" applyFont="1" applyBorder="1" applyAlignment="1">
      <alignment horizontal="right"/>
    </xf>
    <xf numFmtId="0" fontId="1" fillId="0" borderId="0" xfId="0" applyFont="1" applyAlignment="1">
      <alignment horizontal="center"/>
    </xf>
    <xf numFmtId="164" fontId="1" fillId="0" borderId="0" xfId="0" applyNumberFormat="1" applyFont="1"/>
    <xf numFmtId="164" fontId="1" fillId="0" borderId="7" xfId="0" applyNumberFormat="1" applyFont="1" applyBorder="1"/>
    <xf numFmtId="164" fontId="1" fillId="0" borderId="0" xfId="1" applyNumberFormat="1" applyFont="1" applyBorder="1"/>
    <xf numFmtId="0" fontId="1" fillId="0" borderId="7" xfId="0" applyFont="1" applyBorder="1" applyAlignment="1">
      <alignment horizontal="right" vertical="center" wrapText="1" indent="4"/>
    </xf>
    <xf numFmtId="0" fontId="1" fillId="0" borderId="7" xfId="0" applyFont="1" applyBorder="1" applyAlignment="1">
      <alignment horizontal="right" vertical="center" wrapText="1" indent="1"/>
    </xf>
    <xf numFmtId="0" fontId="1" fillId="0" borderId="7" xfId="0" applyFont="1" applyBorder="1" applyAlignment="1">
      <alignment horizontal="right" vertical="center" wrapText="1"/>
    </xf>
    <xf numFmtId="3" fontId="1" fillId="0" borderId="7" xfId="0" applyNumberFormat="1" applyFont="1" applyBorder="1" applyAlignment="1">
      <alignment horizontal="right" vertical="center" wrapText="1"/>
    </xf>
    <xf numFmtId="3" fontId="1" fillId="0" borderId="7" xfId="0" applyNumberFormat="1" applyFont="1" applyBorder="1" applyAlignment="1">
      <alignment horizontal="right"/>
    </xf>
    <xf numFmtId="164" fontId="1" fillId="0" borderId="7" xfId="1" applyNumberFormat="1" applyFont="1" applyBorder="1" applyAlignment="1">
      <alignment horizontal="right"/>
    </xf>
    <xf numFmtId="164" fontId="1" fillId="0" borderId="7" xfId="0" applyNumberFormat="1" applyFont="1" applyBorder="1" applyAlignment="1">
      <alignment horizontal="right"/>
    </xf>
    <xf numFmtId="0" fontId="1" fillId="0" borderId="28" xfId="0" applyFont="1" applyBorder="1" applyAlignment="1">
      <alignment horizontal="right" vertical="center" wrapText="1"/>
    </xf>
    <xf numFmtId="3" fontId="1" fillId="0" borderId="28" xfId="0" applyNumberFormat="1" applyFont="1" applyBorder="1" applyAlignment="1">
      <alignment horizontal="right" vertical="center" wrapText="1"/>
    </xf>
    <xf numFmtId="3" fontId="1" fillId="0" borderId="28" xfId="0" applyNumberFormat="1" applyFont="1" applyBorder="1" applyAlignment="1">
      <alignment horizontal="right"/>
    </xf>
    <xf numFmtId="164" fontId="1" fillId="0" borderId="28" xfId="1" applyNumberFormat="1" applyFont="1" applyBorder="1" applyAlignment="1">
      <alignment horizontal="right"/>
    </xf>
    <xf numFmtId="164" fontId="1" fillId="0" borderId="28" xfId="0" applyNumberFormat="1" applyFont="1" applyBorder="1" applyAlignment="1">
      <alignment horizontal="right"/>
    </xf>
    <xf numFmtId="164" fontId="10" fillId="0" borderId="0" xfId="0" applyNumberFormat="1" applyFont="1"/>
    <xf numFmtId="0" fontId="13" fillId="0" borderId="0" xfId="0" applyFont="1"/>
    <xf numFmtId="164" fontId="13" fillId="0" borderId="0" xfId="0" applyNumberFormat="1" applyFont="1"/>
    <xf numFmtId="0" fontId="6" fillId="0" borderId="0" xfId="0" applyFont="1" applyAlignment="1">
      <alignment horizontal="center"/>
    </xf>
    <xf numFmtId="0" fontId="29" fillId="5" borderId="0" xfId="0" applyFont="1" applyFill="1"/>
    <xf numFmtId="0" fontId="1" fillId="0" borderId="22" xfId="0" applyFont="1" applyBorder="1" applyAlignment="1">
      <alignment horizontal="center"/>
    </xf>
    <xf numFmtId="0" fontId="2" fillId="0" borderId="9" xfId="0" applyFont="1" applyBorder="1"/>
    <xf numFmtId="0" fontId="2" fillId="0" borderId="9" xfId="0" applyFont="1" applyBorder="1" applyAlignment="1">
      <alignment horizontal="right"/>
    </xf>
    <xf numFmtId="0" fontId="2" fillId="0" borderId="13" xfId="0" applyFont="1" applyBorder="1" applyAlignment="1">
      <alignment horizontal="right"/>
    </xf>
    <xf numFmtId="0" fontId="1" fillId="0" borderId="23" xfId="0" applyFont="1" applyBorder="1" applyAlignment="1">
      <alignment horizontal="center"/>
    </xf>
    <xf numFmtId="164" fontId="1" fillId="0" borderId="24" xfId="1" applyNumberFormat="1" applyFont="1" applyBorder="1"/>
    <xf numFmtId="164" fontId="26" fillId="0" borderId="24" xfId="1" applyNumberFormat="1" applyFont="1" applyBorder="1"/>
    <xf numFmtId="0" fontId="2" fillId="0" borderId="0" xfId="0" applyFont="1" applyBorder="1"/>
    <xf numFmtId="0" fontId="27" fillId="0" borderId="0" xfId="0" applyFont="1" applyBorder="1"/>
    <xf numFmtId="164" fontId="28" fillId="0" borderId="0" xfId="1" applyNumberFormat="1" applyFont="1" applyBorder="1"/>
    <xf numFmtId="164" fontId="2" fillId="0" borderId="0" xfId="0" applyNumberFormat="1" applyFont="1" applyBorder="1"/>
    <xf numFmtId="0" fontId="9" fillId="3" borderId="23" xfId="0" applyFont="1" applyFill="1" applyBorder="1" applyAlignment="1">
      <alignment horizontal="center"/>
    </xf>
    <xf numFmtId="0" fontId="10" fillId="3" borderId="0" xfId="0" applyFont="1" applyFill="1" applyBorder="1"/>
    <xf numFmtId="164" fontId="10" fillId="3" borderId="24" xfId="0" applyNumberFormat="1" applyFont="1" applyFill="1" applyBorder="1"/>
    <xf numFmtId="0" fontId="9" fillId="0" borderId="25" xfId="0" applyFont="1" applyBorder="1" applyAlignment="1">
      <alignment horizontal="center"/>
    </xf>
    <xf numFmtId="0" fontId="10" fillId="0" borderId="26" xfId="0" applyFont="1" applyBorder="1"/>
    <xf numFmtId="0" fontId="9" fillId="0" borderId="26" xfId="0" applyFont="1" applyBorder="1"/>
    <xf numFmtId="164" fontId="30" fillId="0" borderId="27" xfId="0" applyNumberFormat="1" applyFont="1" applyBorder="1"/>
    <xf numFmtId="0" fontId="25" fillId="0" borderId="23" xfId="0" applyFont="1" applyBorder="1" applyAlignment="1">
      <alignment horizontal="center"/>
    </xf>
    <xf numFmtId="0" fontId="31" fillId="0" borderId="0" xfId="0" applyFont="1" applyBorder="1"/>
    <xf numFmtId="164" fontId="31" fillId="0" borderId="24" xfId="0" applyNumberFormat="1" applyFont="1" applyBorder="1"/>
    <xf numFmtId="164" fontId="6" fillId="0" borderId="0" xfId="1" applyNumberFormat="1" applyFont="1"/>
    <xf numFmtId="0" fontId="7" fillId="0" borderId="0" xfId="2" applyNumberFormat="1" applyFont="1"/>
    <xf numFmtId="49" fontId="32" fillId="0" borderId="4" xfId="0" applyNumberFormat="1" applyFont="1" applyBorder="1" applyAlignment="1">
      <alignment horizontal="right" vertical="center" wrapText="1"/>
    </xf>
    <xf numFmtId="0" fontId="7" fillId="0" borderId="4" xfId="0" applyFont="1" applyBorder="1" applyAlignment="1">
      <alignment horizontal="right" vertical="center" wrapText="1"/>
    </xf>
    <xf numFmtId="9" fontId="32" fillId="0" borderId="4" xfId="2" applyFont="1" applyBorder="1" applyAlignment="1">
      <alignment horizontal="right" vertical="center" wrapText="1"/>
    </xf>
    <xf numFmtId="0" fontId="7"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7" fillId="0" borderId="4" xfId="0" applyFont="1" applyBorder="1" applyAlignment="1">
      <alignment horizontal="center" vertical="center" wrapText="1"/>
    </xf>
    <xf numFmtId="10" fontId="7" fillId="0" borderId="4"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164" fontId="32" fillId="0" borderId="4" xfId="1" applyNumberFormat="1" applyFont="1" applyBorder="1" applyAlignment="1">
      <alignment horizontal="right" vertical="center" wrapText="1"/>
    </xf>
    <xf numFmtId="164" fontId="32" fillId="0" borderId="4" xfId="1" applyNumberFormat="1" applyFont="1" applyBorder="1" applyAlignment="1">
      <alignment horizontal="right" wrapText="1"/>
    </xf>
    <xf numFmtId="164" fontId="7" fillId="0" borderId="24" xfId="1" applyNumberFormat="1" applyFont="1" applyBorder="1"/>
    <xf numFmtId="0" fontId="7" fillId="0" borderId="23" xfId="0" applyFont="1" applyBorder="1" applyAlignment="1">
      <alignment horizontal="center"/>
    </xf>
    <xf numFmtId="0" fontId="7" fillId="0" borderId="0" xfId="0" applyFont="1" applyBorder="1"/>
    <xf numFmtId="164" fontId="7" fillId="0" borderId="0" xfId="1" applyNumberFormat="1" applyFont="1" applyBorder="1"/>
    <xf numFmtId="0" fontId="14" fillId="0" borderId="23" xfId="0" applyFont="1" applyBorder="1" applyAlignment="1">
      <alignment horizontal="center"/>
    </xf>
    <xf numFmtId="0" fontId="14" fillId="0" borderId="0" xfId="0" applyFont="1" applyBorder="1"/>
    <xf numFmtId="164" fontId="14" fillId="0" borderId="0" xfId="1" applyNumberFormat="1" applyFont="1" applyBorder="1"/>
    <xf numFmtId="164" fontId="14" fillId="0" borderId="24" xfId="1" applyNumberFormat="1" applyFont="1" applyBorder="1"/>
    <xf numFmtId="0" fontId="14" fillId="0" borderId="24" xfId="0" applyFont="1" applyBorder="1"/>
    <xf numFmtId="0" fontId="14" fillId="0" borderId="0" xfId="0" applyFont="1" applyAlignment="1">
      <alignment horizontal="right" vertical="center" wrapText="1"/>
    </xf>
    <xf numFmtId="164" fontId="34" fillId="0" borderId="0" xfId="1" applyNumberFormat="1" applyFont="1" applyBorder="1"/>
    <xf numFmtId="164" fontId="34" fillId="0" borderId="24" xfId="1" applyNumberFormat="1" applyFont="1" applyBorder="1"/>
    <xf numFmtId="0" fontId="14" fillId="0" borderId="23" xfId="0" applyFont="1" applyBorder="1" applyAlignment="1">
      <alignment horizontal="center" vertical="center"/>
    </xf>
    <xf numFmtId="0" fontId="13" fillId="0" borderId="0" xfId="0" applyFont="1" applyBorder="1"/>
    <xf numFmtId="0" fontId="14" fillId="0" borderId="0" xfId="0" applyFont="1" applyBorder="1" applyAlignment="1">
      <alignment wrapText="1"/>
    </xf>
    <xf numFmtId="0" fontId="7" fillId="0" borderId="23" xfId="0" applyFont="1" applyBorder="1" applyAlignment="1">
      <alignment horizontal="center" vertical="center"/>
    </xf>
    <xf numFmtId="0" fontId="7" fillId="0" borderId="0" xfId="0" applyFont="1" applyBorder="1" applyAlignment="1">
      <alignment wrapText="1"/>
    </xf>
    <xf numFmtId="164" fontId="35" fillId="0" borderId="0" xfId="1" applyNumberFormat="1" applyFont="1" applyBorder="1"/>
    <xf numFmtId="164" fontId="35" fillId="0" borderId="24" xfId="1" applyNumberFormat="1" applyFont="1" applyBorder="1"/>
    <xf numFmtId="0" fontId="7" fillId="4" borderId="23" xfId="0" applyFont="1" applyFill="1" applyBorder="1" applyAlignment="1">
      <alignment horizontal="center"/>
    </xf>
    <xf numFmtId="0" fontId="7" fillId="4" borderId="0" xfId="0" applyFont="1" applyFill="1" applyBorder="1"/>
    <xf numFmtId="0" fontId="7" fillId="4" borderId="24" xfId="0" applyFont="1" applyFill="1" applyBorder="1"/>
    <xf numFmtId="0" fontId="6" fillId="0" borderId="0" xfId="0" applyFont="1" applyBorder="1"/>
    <xf numFmtId="164" fontId="6" fillId="0" borderId="0" xfId="1" applyNumberFormat="1" applyFont="1" applyBorder="1"/>
    <xf numFmtId="164" fontId="6" fillId="0" borderId="24" xfId="0" applyNumberFormat="1" applyFont="1" applyBorder="1"/>
    <xf numFmtId="164" fontId="13" fillId="0" borderId="0" xfId="1" applyNumberFormat="1" applyFont="1" applyBorder="1"/>
    <xf numFmtId="164" fontId="13" fillId="0" borderId="0" xfId="0" applyNumberFormat="1" applyFont="1" applyBorder="1"/>
    <xf numFmtId="164" fontId="13" fillId="0" borderId="24" xfId="1" applyNumberFormat="1" applyFont="1" applyBorder="1"/>
    <xf numFmtId="164" fontId="36" fillId="0" borderId="24" xfId="0" applyNumberFormat="1" applyFont="1" applyBorder="1"/>
    <xf numFmtId="165" fontId="13" fillId="0" borderId="0" xfId="2" applyNumberFormat="1" applyFont="1"/>
    <xf numFmtId="10" fontId="13" fillId="0" borderId="0" xfId="2" applyNumberFormat="1" applyFont="1"/>
    <xf numFmtId="10" fontId="13" fillId="0" borderId="0" xfId="0" applyNumberFormat="1" applyFont="1"/>
    <xf numFmtId="0" fontId="6" fillId="0" borderId="0" xfId="0" applyFont="1" applyAlignment="1">
      <alignment horizontal="right"/>
    </xf>
    <xf numFmtId="0" fontId="6"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wrapText="1"/>
    </xf>
    <xf numFmtId="0" fontId="1" fillId="0" borderId="0" xfId="0" applyFont="1" applyAlignment="1">
      <alignment horizontal="right"/>
    </xf>
    <xf numFmtId="0" fontId="1" fillId="3" borderId="0" xfId="0" applyFont="1" applyFill="1" applyAlignment="1">
      <alignment horizontal="right"/>
    </xf>
    <xf numFmtId="0" fontId="1" fillId="0" borderId="8" xfId="0" applyFont="1" applyBorder="1" applyAlignment="1">
      <alignment horizontal="right" vertical="center" wrapText="1"/>
    </xf>
    <xf numFmtId="0" fontId="1" fillId="0" borderId="3" xfId="0" applyFont="1" applyBorder="1" applyAlignment="1">
      <alignment horizontal="right" vertical="center" wrapText="1"/>
    </xf>
    <xf numFmtId="10" fontId="1" fillId="0" borderId="8" xfId="0" applyNumberFormat="1" applyFont="1" applyBorder="1" applyAlignment="1">
      <alignment horizontal="right" vertical="center" wrapText="1"/>
    </xf>
    <xf numFmtId="10" fontId="1" fillId="0" borderId="3" xfId="0" applyNumberFormat="1" applyFont="1" applyBorder="1" applyAlignment="1">
      <alignment horizontal="right" vertical="center" wrapText="1"/>
    </xf>
    <xf numFmtId="9" fontId="1" fillId="0" borderId="8"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6" fillId="0" borderId="0" xfId="0" applyFont="1" applyAlignment="1">
      <alignment horizontal="left" wrapText="1"/>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9" xfId="0" applyFont="1" applyBorder="1" applyAlignment="1">
      <alignment horizontal="left" vertical="center"/>
    </xf>
    <xf numFmtId="0" fontId="14" fillId="0" borderId="21" xfId="0" applyFont="1" applyBorder="1" applyAlignment="1">
      <alignment horizontal="left" vertical="center"/>
    </xf>
    <xf numFmtId="0" fontId="2" fillId="0" borderId="0" xfId="0" applyFont="1" applyAlignment="1">
      <alignment wrapText="1"/>
    </xf>
    <xf numFmtId="0" fontId="2" fillId="0" borderId="0" xfId="0" applyFont="1" applyAlignment="1">
      <alignment vertical="center" wrapText="1"/>
    </xf>
    <xf numFmtId="0" fontId="11" fillId="0" borderId="0" xfId="0" applyFont="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30</xdr:row>
      <xdr:rowOff>1</xdr:rowOff>
    </xdr:from>
    <xdr:to>
      <xdr:col>4</xdr:col>
      <xdr:colOff>7620</xdr:colOff>
      <xdr:row>34</xdr:row>
      <xdr:rowOff>1</xdr:rowOff>
    </xdr:to>
    <xdr:pic>
      <xdr:nvPicPr>
        <xdr:cNvPr id="3" name="Picture 2" descr="F:\Coaching Class_MA &amp; FM\Payback perio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6553201"/>
          <a:ext cx="3756660" cy="792480"/>
        </a:xfrm>
        <a:prstGeom prst="rect">
          <a:avLst/>
        </a:prstGeom>
        <a:noFill/>
        <a:ln w="9525">
          <a:solidFill>
            <a:srgbClr val="00B0F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3</xdr:col>
      <xdr:colOff>937259</xdr:colOff>
      <xdr:row>44</xdr:row>
      <xdr:rowOff>0</xdr:rowOff>
    </xdr:to>
    <xdr:pic>
      <xdr:nvPicPr>
        <xdr:cNvPr id="4" name="Picture 3" descr="F:\Coaching Class_MA &amp; FM\Internal_Rate_of_Return_Formula.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 y="8534400"/>
          <a:ext cx="3764279" cy="792480"/>
        </a:xfrm>
        <a:prstGeom prst="rect">
          <a:avLst/>
        </a:prstGeom>
        <a:noFill/>
        <a:ln w="9525">
          <a:solidFill>
            <a:schemeClr val="accent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O19" sqref="O19"/>
    </sheetView>
  </sheetViews>
  <sheetFormatPr defaultRowHeight="15.6" x14ac:dyDescent="0.3"/>
  <cols>
    <col min="1" max="1" width="10.21875" style="1" customWidth="1"/>
    <col min="2" max="6" width="8.88671875" style="1"/>
    <col min="7" max="7" width="10.109375" style="1" customWidth="1"/>
    <col min="8" max="8" width="8.88671875" style="1"/>
    <col min="9" max="9" width="12.6640625" style="1" customWidth="1"/>
    <col min="10" max="10" width="10" style="1" customWidth="1"/>
    <col min="11" max="11" width="13.21875" style="1" customWidth="1"/>
    <col min="12" max="16384" width="8.88671875" style="1"/>
  </cols>
  <sheetData>
    <row r="1" spans="1:15" x14ac:dyDescent="0.3">
      <c r="A1" s="16" t="s">
        <v>25</v>
      </c>
    </row>
    <row r="2" spans="1:15" x14ac:dyDescent="0.3">
      <c r="A2" s="190" t="s">
        <v>24</v>
      </c>
      <c r="B2" s="190"/>
      <c r="C2" s="190"/>
      <c r="D2" s="190"/>
      <c r="E2" s="190"/>
      <c r="F2" s="190"/>
      <c r="G2" s="190"/>
      <c r="H2" s="190"/>
      <c r="I2" s="190"/>
      <c r="J2" s="190"/>
      <c r="K2" s="190"/>
      <c r="L2" s="190"/>
      <c r="M2" s="190"/>
    </row>
    <row r="3" spans="1:15" x14ac:dyDescent="0.3">
      <c r="A3" s="191"/>
      <c r="B3" s="191"/>
      <c r="C3" s="191"/>
      <c r="D3" s="191"/>
      <c r="E3" s="191"/>
      <c r="F3" s="191"/>
      <c r="G3" s="191"/>
      <c r="H3" s="191"/>
      <c r="I3" s="191"/>
      <c r="J3" s="191"/>
      <c r="K3" s="191"/>
      <c r="L3" s="191"/>
      <c r="M3" s="191"/>
    </row>
    <row r="4" spans="1:15" x14ac:dyDescent="0.3">
      <c r="C4" s="18" t="s">
        <v>40</v>
      </c>
      <c r="D4" s="20"/>
      <c r="E4" s="20"/>
      <c r="F4" s="20"/>
      <c r="G4" s="20"/>
      <c r="H4" s="20"/>
      <c r="I4" s="20"/>
      <c r="J4" s="20"/>
      <c r="K4" s="20"/>
      <c r="L4" s="20"/>
      <c r="M4" s="20"/>
      <c r="N4" s="20"/>
      <c r="O4" s="20"/>
    </row>
    <row r="5" spans="1:15" s="21" customFormat="1" x14ac:dyDescent="0.3">
      <c r="A5" s="18"/>
      <c r="B5" s="36" t="s">
        <v>38</v>
      </c>
    </row>
    <row r="6" spans="1:15" s="21" customFormat="1" x14ac:dyDescent="0.3">
      <c r="B6" s="36" t="s">
        <v>39</v>
      </c>
    </row>
    <row r="8" spans="1:15" x14ac:dyDescent="0.3">
      <c r="B8" s="41" t="s">
        <v>113</v>
      </c>
    </row>
    <row r="9" spans="1:15" x14ac:dyDescent="0.3">
      <c r="B9" s="38" t="s">
        <v>79</v>
      </c>
      <c r="C9" s="20" t="s">
        <v>81</v>
      </c>
      <c r="D9" s="20"/>
      <c r="E9" s="20"/>
      <c r="F9" s="20"/>
      <c r="G9" s="20"/>
    </row>
    <row r="10" spans="1:15" x14ac:dyDescent="0.3">
      <c r="D10" s="1" t="s">
        <v>82</v>
      </c>
      <c r="I10" s="193" t="s">
        <v>90</v>
      </c>
      <c r="J10" s="193"/>
      <c r="K10" s="39">
        <f>8000-6000</f>
        <v>2000</v>
      </c>
      <c r="L10" s="1" t="s">
        <v>85</v>
      </c>
    </row>
    <row r="11" spans="1:15" s="40" customFormat="1" x14ac:dyDescent="0.3">
      <c r="D11" s="41" t="s">
        <v>80</v>
      </c>
      <c r="E11" s="41"/>
      <c r="F11" s="41"/>
      <c r="G11" s="188" t="s">
        <v>89</v>
      </c>
      <c r="H11" s="188"/>
      <c r="I11" s="21">
        <f>360000/2000</f>
        <v>180</v>
      </c>
      <c r="J11" s="21" t="s">
        <v>83</v>
      </c>
    </row>
    <row r="13" spans="1:15" x14ac:dyDescent="0.3">
      <c r="C13" s="20" t="s">
        <v>84</v>
      </c>
    </row>
    <row r="14" spans="1:15" x14ac:dyDescent="0.3">
      <c r="D14" s="20" t="s">
        <v>86</v>
      </c>
      <c r="H14" s="192" t="s">
        <v>88</v>
      </c>
      <c r="I14" s="192"/>
      <c r="J14" s="145">
        <f>2000/8000</f>
        <v>0.25</v>
      </c>
    </row>
    <row r="15" spans="1:15" s="41" customFormat="1" x14ac:dyDescent="0.3">
      <c r="D15" s="21" t="s">
        <v>87</v>
      </c>
      <c r="E15" s="21"/>
      <c r="F15" s="21"/>
      <c r="G15" s="188" t="s">
        <v>91</v>
      </c>
      <c r="H15" s="188"/>
      <c r="I15" s="144">
        <f>360000/0.25</f>
        <v>1440000</v>
      </c>
      <c r="J15" s="21" t="s">
        <v>92</v>
      </c>
    </row>
    <row r="18" spans="2:12" x14ac:dyDescent="0.3">
      <c r="B18" s="38" t="s">
        <v>93</v>
      </c>
      <c r="C18" s="42" t="s">
        <v>94</v>
      </c>
      <c r="D18" s="42"/>
      <c r="E18" s="42"/>
      <c r="F18" s="42"/>
      <c r="G18" s="42"/>
      <c r="H18" s="42"/>
      <c r="I18" s="42"/>
      <c r="J18" s="42"/>
      <c r="K18" s="42"/>
      <c r="L18" s="41"/>
    </row>
    <row r="19" spans="2:12" x14ac:dyDescent="0.3">
      <c r="C19" s="41"/>
      <c r="D19" s="41"/>
      <c r="E19" s="41"/>
      <c r="F19" s="41"/>
      <c r="G19" s="41"/>
      <c r="H19" s="188" t="s">
        <v>97</v>
      </c>
      <c r="I19" s="188"/>
      <c r="J19" s="188"/>
      <c r="K19" s="144">
        <f>(360000+600000)/0.25</f>
        <v>3840000</v>
      </c>
      <c r="L19" s="21" t="s">
        <v>92</v>
      </c>
    </row>
    <row r="21" spans="2:12" x14ac:dyDescent="0.3">
      <c r="C21" s="42" t="s">
        <v>95</v>
      </c>
      <c r="D21" s="42"/>
      <c r="E21" s="42"/>
      <c r="F21" s="42"/>
      <c r="G21" s="42"/>
      <c r="H21" s="42"/>
      <c r="I21" s="42"/>
      <c r="J21" s="42"/>
      <c r="K21" s="42"/>
    </row>
    <row r="22" spans="2:12" x14ac:dyDescent="0.3">
      <c r="H22" s="189" t="s">
        <v>98</v>
      </c>
      <c r="I22" s="189"/>
      <c r="J22" s="189"/>
      <c r="K22" s="144">
        <f>(360000+450000/0.6)/0.25</f>
        <v>4440000</v>
      </c>
      <c r="L22" s="21" t="s">
        <v>96</v>
      </c>
    </row>
    <row r="24" spans="2:12" x14ac:dyDescent="0.3">
      <c r="I24" s="144">
        <f>450000/0.6</f>
        <v>750000</v>
      </c>
    </row>
  </sheetData>
  <mergeCells count="7">
    <mergeCell ref="H19:J19"/>
    <mergeCell ref="H22:J22"/>
    <mergeCell ref="A2:M3"/>
    <mergeCell ref="G11:H11"/>
    <mergeCell ref="H14:I14"/>
    <mergeCell ref="I10:J10"/>
    <mergeCell ref="G15: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3" workbookViewId="0">
      <selection activeCell="B22" sqref="B22:B23"/>
    </sheetView>
  </sheetViews>
  <sheetFormatPr defaultRowHeight="13.8" x14ac:dyDescent="0.25"/>
  <cols>
    <col min="1" max="1" width="10.109375" style="5" customWidth="1"/>
    <col min="2" max="2" width="37.77734375" style="5" customWidth="1"/>
    <col min="3" max="3" width="19.109375" style="5" customWidth="1"/>
    <col min="4" max="4" width="21.88671875" style="5" customWidth="1"/>
    <col min="5" max="5" width="21.109375" style="5" customWidth="1"/>
    <col min="6" max="16384" width="8.88671875" style="5"/>
  </cols>
  <sheetData>
    <row r="1" spans="1:9" x14ac:dyDescent="0.25">
      <c r="A1" s="13" t="s">
        <v>27</v>
      </c>
    </row>
    <row r="2" spans="1:9" s="31" customFormat="1" ht="15.6" customHeight="1" x14ac:dyDescent="0.25">
      <c r="A2" s="30" t="s">
        <v>26</v>
      </c>
      <c r="B2" s="30"/>
      <c r="C2" s="30"/>
      <c r="D2" s="30"/>
      <c r="E2" s="30"/>
      <c r="F2" s="30"/>
      <c r="G2" s="30"/>
      <c r="H2" s="30"/>
      <c r="I2" s="30"/>
    </row>
    <row r="3" spans="1:9" ht="16.2" thickBot="1" x14ac:dyDescent="0.3">
      <c r="A3" s="4"/>
    </row>
    <row r="4" spans="1:9" ht="16.2" thickBot="1" x14ac:dyDescent="0.3">
      <c r="B4" s="6" t="s">
        <v>212</v>
      </c>
      <c r="C4" s="7" t="s">
        <v>0</v>
      </c>
      <c r="D4" s="149" t="s">
        <v>1</v>
      </c>
      <c r="E4" s="7" t="s">
        <v>2</v>
      </c>
    </row>
    <row r="5" spans="1:9" ht="16.2" thickBot="1" x14ac:dyDescent="0.3">
      <c r="B5" s="8" t="s">
        <v>3</v>
      </c>
      <c r="C5" s="10" t="s">
        <v>4</v>
      </c>
      <c r="D5" s="150" t="s">
        <v>5</v>
      </c>
      <c r="E5" s="9" t="s">
        <v>6</v>
      </c>
    </row>
    <row r="6" spans="1:9" ht="16.2" thickBot="1" x14ac:dyDescent="0.3">
      <c r="B6" s="8" t="s">
        <v>7</v>
      </c>
      <c r="C6" s="10" t="s">
        <v>8</v>
      </c>
      <c r="D6" s="151" t="s">
        <v>9</v>
      </c>
      <c r="E6" s="9" t="s">
        <v>10</v>
      </c>
    </row>
    <row r="7" spans="1:9" ht="16.2" thickBot="1" x14ac:dyDescent="0.3">
      <c r="B7" s="8" t="s">
        <v>11</v>
      </c>
      <c r="C7" s="10" t="s">
        <v>12</v>
      </c>
      <c r="D7" s="150" t="s">
        <v>13</v>
      </c>
      <c r="E7" s="10" t="s">
        <v>14</v>
      </c>
    </row>
    <row r="8" spans="1:9" ht="16.2" thickBot="1" x14ac:dyDescent="0.3">
      <c r="B8" s="8" t="s">
        <v>15</v>
      </c>
      <c r="C8" s="9" t="s">
        <v>16</v>
      </c>
      <c r="D8" s="150" t="s">
        <v>17</v>
      </c>
      <c r="E8" s="10">
        <v>0.4</v>
      </c>
    </row>
    <row r="9" spans="1:9" ht="16.2" thickBot="1" x14ac:dyDescent="0.3">
      <c r="B9" s="8" t="s">
        <v>18</v>
      </c>
      <c r="C9" s="9" t="s">
        <v>19</v>
      </c>
      <c r="D9" s="152">
        <v>4.0000000000000001E-3</v>
      </c>
      <c r="E9" s="11">
        <v>0.05</v>
      </c>
    </row>
    <row r="10" spans="1:9" ht="16.2" customHeight="1" thickBot="1" x14ac:dyDescent="0.3">
      <c r="B10" s="8" t="s">
        <v>20</v>
      </c>
      <c r="C10" s="9" t="s">
        <v>21</v>
      </c>
      <c r="D10" s="153">
        <v>0.02</v>
      </c>
      <c r="E10" s="9" t="s">
        <v>22</v>
      </c>
    </row>
    <row r="12" spans="1:9" s="1" customFormat="1" ht="15.6" x14ac:dyDescent="0.3">
      <c r="B12" s="19" t="s">
        <v>23</v>
      </c>
    </row>
    <row r="13" spans="1:9" s="1" customFormat="1" ht="15.6" x14ac:dyDescent="0.3">
      <c r="B13" s="19"/>
    </row>
    <row r="14" spans="1:9" ht="14.4" thickBot="1" x14ac:dyDescent="0.3">
      <c r="B14" s="50" t="s">
        <v>113</v>
      </c>
    </row>
    <row r="15" spans="1:9" ht="16.2" thickBot="1" x14ac:dyDescent="0.3">
      <c r="B15" s="6" t="s">
        <v>212</v>
      </c>
      <c r="C15" s="44" t="s">
        <v>0</v>
      </c>
      <c r="D15" s="7" t="s">
        <v>1</v>
      </c>
      <c r="E15" s="7" t="s">
        <v>2</v>
      </c>
    </row>
    <row r="16" spans="1:9" ht="16.2" thickBot="1" x14ac:dyDescent="0.3">
      <c r="B16" s="200" t="s">
        <v>108</v>
      </c>
      <c r="C16" s="194" t="s">
        <v>4</v>
      </c>
      <c r="D16" s="45" t="s">
        <v>104</v>
      </c>
      <c r="E16" s="45" t="s">
        <v>111</v>
      </c>
    </row>
    <row r="17" spans="2:5" ht="25.8" customHeight="1" thickBot="1" x14ac:dyDescent="0.3">
      <c r="B17" s="201"/>
      <c r="C17" s="195"/>
      <c r="D17" s="154">
        <f>30000/0.004</f>
        <v>7500000</v>
      </c>
      <c r="E17" s="48">
        <f>250000*0.4</f>
        <v>100000</v>
      </c>
    </row>
    <row r="18" spans="2:5" ht="21" customHeight="1" thickBot="1" x14ac:dyDescent="0.3">
      <c r="B18" s="200" t="s">
        <v>112</v>
      </c>
      <c r="C18" s="194" t="s">
        <v>8</v>
      </c>
      <c r="D18" s="194" t="s">
        <v>9</v>
      </c>
      <c r="E18" s="45" t="s">
        <v>151</v>
      </c>
    </row>
    <row r="19" spans="2:5" ht="16.8" thickBot="1" x14ac:dyDescent="0.3">
      <c r="B19" s="201"/>
      <c r="C19" s="195"/>
      <c r="D19" s="195"/>
      <c r="E19" s="49">
        <f>E17*E24</f>
        <v>5000</v>
      </c>
    </row>
    <row r="20" spans="2:5" ht="16.2" thickBot="1" x14ac:dyDescent="0.3">
      <c r="B20" s="200" t="s">
        <v>105</v>
      </c>
      <c r="C20" s="194" t="s">
        <v>12</v>
      </c>
      <c r="D20" s="147" t="s">
        <v>106</v>
      </c>
      <c r="E20" s="194" t="s">
        <v>14</v>
      </c>
    </row>
    <row r="21" spans="2:5" ht="16.8" thickBot="1" x14ac:dyDescent="0.4">
      <c r="B21" s="201"/>
      <c r="C21" s="195"/>
      <c r="D21" s="155">
        <f>30000/0.02</f>
        <v>1500000</v>
      </c>
      <c r="E21" s="195"/>
    </row>
    <row r="22" spans="2:5" ht="22.2" customHeight="1" thickBot="1" x14ac:dyDescent="0.3">
      <c r="B22" s="200" t="s">
        <v>100</v>
      </c>
      <c r="C22" s="45" t="s">
        <v>99</v>
      </c>
      <c r="D22" s="45" t="s">
        <v>107</v>
      </c>
      <c r="E22" s="194">
        <v>0.4</v>
      </c>
    </row>
    <row r="23" spans="2:5" ht="16.8" thickBot="1" x14ac:dyDescent="0.3">
      <c r="B23" s="201"/>
      <c r="C23" s="146" t="s">
        <v>103</v>
      </c>
      <c r="D23" s="146" t="s">
        <v>103</v>
      </c>
      <c r="E23" s="195"/>
    </row>
    <row r="24" spans="2:5" ht="16.2" thickBot="1" x14ac:dyDescent="0.3">
      <c r="B24" s="200" t="s">
        <v>109</v>
      </c>
      <c r="C24" s="147" t="s">
        <v>101</v>
      </c>
      <c r="D24" s="196">
        <v>4.0000000000000001E-3</v>
      </c>
      <c r="E24" s="198">
        <v>0.05</v>
      </c>
    </row>
    <row r="25" spans="2:5" ht="16.8" thickBot="1" x14ac:dyDescent="0.3">
      <c r="B25" s="201"/>
      <c r="C25" s="148">
        <f>25000/500000</f>
        <v>0.05</v>
      </c>
      <c r="D25" s="197"/>
      <c r="E25" s="199"/>
    </row>
    <row r="26" spans="2:5" ht="16.2" thickBot="1" x14ac:dyDescent="0.3">
      <c r="B26" s="200" t="s">
        <v>110</v>
      </c>
      <c r="C26" s="147" t="s">
        <v>102</v>
      </c>
      <c r="D26" s="198">
        <v>0.02</v>
      </c>
      <c r="E26" s="47" t="s">
        <v>152</v>
      </c>
    </row>
    <row r="27" spans="2:5" ht="16.8" thickBot="1" x14ac:dyDescent="0.3">
      <c r="B27" s="201"/>
      <c r="C27" s="148">
        <f>25000/100000</f>
        <v>0.25</v>
      </c>
      <c r="D27" s="199"/>
      <c r="E27" s="46">
        <f>5000/250000</f>
        <v>0.02</v>
      </c>
    </row>
  </sheetData>
  <mergeCells count="15">
    <mergeCell ref="C16:C17"/>
    <mergeCell ref="B16:B17"/>
    <mergeCell ref="B20:B21"/>
    <mergeCell ref="C20:C21"/>
    <mergeCell ref="B18:B19"/>
    <mergeCell ref="C18:C19"/>
    <mergeCell ref="D18:D19"/>
    <mergeCell ref="D24:D25"/>
    <mergeCell ref="D26:D27"/>
    <mergeCell ref="B26:B27"/>
    <mergeCell ref="E24:E25"/>
    <mergeCell ref="E22:E23"/>
    <mergeCell ref="E20:E21"/>
    <mergeCell ref="B22:B23"/>
    <mergeCell ref="B24:B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4" zoomScale="90" zoomScaleNormal="90" workbookViewId="0">
      <selection activeCell="B27" sqref="B27"/>
    </sheetView>
  </sheetViews>
  <sheetFormatPr defaultRowHeight="15.6" x14ac:dyDescent="0.3"/>
  <cols>
    <col min="1" max="1" width="10" style="1" customWidth="1"/>
    <col min="2" max="2" width="8.88671875" style="102"/>
    <col min="3" max="3" width="33" style="1" customWidth="1"/>
    <col min="4" max="4" width="13.21875" style="1" customWidth="1"/>
    <col min="5" max="5" width="10.33203125" style="1" bestFit="1" customWidth="1"/>
    <col min="6" max="6" width="12" style="1" customWidth="1"/>
    <col min="7" max="7" width="8.88671875" style="1"/>
    <col min="8" max="8" width="8.88671875" style="102"/>
    <col min="9" max="9" width="34.33203125" style="1" customWidth="1"/>
    <col min="10" max="10" width="12" style="1" customWidth="1"/>
    <col min="11" max="11" width="10.44140625" style="1" customWidth="1"/>
    <col min="12" max="12" width="12.88671875" style="1" customWidth="1"/>
    <col min="13" max="16384" width="8.88671875" style="1"/>
  </cols>
  <sheetData>
    <row r="1" spans="1:15" x14ac:dyDescent="0.3">
      <c r="A1" s="16" t="s">
        <v>29</v>
      </c>
    </row>
    <row r="2" spans="1:15" x14ac:dyDescent="0.3">
      <c r="B2" s="202" t="s">
        <v>28</v>
      </c>
      <c r="C2" s="202"/>
      <c r="D2" s="202"/>
      <c r="E2" s="202"/>
      <c r="F2" s="202"/>
      <c r="G2" s="202"/>
      <c r="H2" s="202"/>
      <c r="I2" s="202"/>
      <c r="J2" s="202"/>
      <c r="K2" s="202"/>
      <c r="L2" s="202"/>
      <c r="M2" s="202"/>
      <c r="N2" s="202"/>
      <c r="O2" s="202"/>
    </row>
    <row r="3" spans="1:15" x14ac:dyDescent="0.3">
      <c r="B3" s="202"/>
      <c r="C3" s="202"/>
      <c r="D3" s="202"/>
      <c r="E3" s="202"/>
      <c r="F3" s="202"/>
      <c r="G3" s="202"/>
      <c r="H3" s="202"/>
      <c r="I3" s="202"/>
      <c r="J3" s="202"/>
      <c r="K3" s="202"/>
      <c r="L3" s="202"/>
      <c r="M3" s="202"/>
      <c r="N3" s="202"/>
      <c r="O3" s="202"/>
    </row>
    <row r="4" spans="1:15" x14ac:dyDescent="0.3">
      <c r="C4" s="2" t="s">
        <v>241</v>
      </c>
      <c r="D4" s="165" t="s">
        <v>30</v>
      </c>
    </row>
    <row r="5" spans="1:15" x14ac:dyDescent="0.3">
      <c r="C5" s="2" t="s">
        <v>242</v>
      </c>
      <c r="D5" s="14" t="s">
        <v>31</v>
      </c>
    </row>
    <row r="6" spans="1:15" x14ac:dyDescent="0.3">
      <c r="C6" s="15" t="s">
        <v>32</v>
      </c>
      <c r="D6" s="14" t="s">
        <v>33</v>
      </c>
      <c r="E6" s="203" t="s">
        <v>243</v>
      </c>
      <c r="F6" s="204"/>
    </row>
    <row r="7" spans="1:15" x14ac:dyDescent="0.3">
      <c r="C7" s="15" t="s">
        <v>34</v>
      </c>
      <c r="D7" s="14" t="s">
        <v>35</v>
      </c>
      <c r="E7" s="205"/>
      <c r="F7" s="206"/>
    </row>
    <row r="8" spans="1:15" x14ac:dyDescent="0.3">
      <c r="C8" s="17" t="s">
        <v>36</v>
      </c>
    </row>
    <row r="9" spans="1:15" x14ac:dyDescent="0.3">
      <c r="C9" s="19" t="s">
        <v>41</v>
      </c>
      <c r="D9" s="21"/>
      <c r="E9" s="21"/>
      <c r="F9" s="21"/>
      <c r="G9" s="21"/>
      <c r="H9" s="121"/>
      <c r="I9" s="21"/>
      <c r="J9" s="21"/>
      <c r="K9" s="21"/>
      <c r="L9" s="21"/>
      <c r="M9" s="21"/>
    </row>
    <row r="10" spans="1:15" x14ac:dyDescent="0.3">
      <c r="C10" s="21" t="s">
        <v>37</v>
      </c>
      <c r="D10" s="21"/>
      <c r="E10" s="21"/>
      <c r="F10" s="21"/>
      <c r="G10" s="21"/>
      <c r="H10" s="121"/>
      <c r="I10" s="21"/>
      <c r="J10" s="21"/>
      <c r="K10" s="21"/>
      <c r="L10" s="21"/>
      <c r="M10" s="21"/>
    </row>
    <row r="11" spans="1:15" x14ac:dyDescent="0.3">
      <c r="C11" s="21"/>
      <c r="D11" s="21"/>
      <c r="E11" s="21"/>
      <c r="F11" s="21"/>
      <c r="G11" s="21"/>
      <c r="H11" s="121"/>
      <c r="I11" s="21"/>
      <c r="J11" s="21"/>
      <c r="K11" s="21"/>
      <c r="L11" s="21"/>
      <c r="M11" s="21"/>
    </row>
    <row r="12" spans="1:15" x14ac:dyDescent="0.3">
      <c r="C12" s="41" t="s">
        <v>113</v>
      </c>
    </row>
    <row r="14" spans="1:15" ht="16.2" thickBot="1" x14ac:dyDescent="0.35">
      <c r="C14" s="122" t="s">
        <v>211</v>
      </c>
      <c r="I14" s="122" t="s">
        <v>234</v>
      </c>
    </row>
    <row r="15" spans="1:15" x14ac:dyDescent="0.3">
      <c r="B15" s="123" t="s">
        <v>223</v>
      </c>
      <c r="C15" s="124" t="s">
        <v>212</v>
      </c>
      <c r="D15" s="125" t="s">
        <v>214</v>
      </c>
      <c r="E15" s="125" t="s">
        <v>216</v>
      </c>
      <c r="F15" s="126" t="s">
        <v>179</v>
      </c>
      <c r="H15" s="123" t="s">
        <v>223</v>
      </c>
      <c r="I15" s="124" t="s">
        <v>212</v>
      </c>
      <c r="J15" s="125" t="s">
        <v>214</v>
      </c>
      <c r="K15" s="125" t="s">
        <v>216</v>
      </c>
      <c r="L15" s="126" t="s">
        <v>179</v>
      </c>
    </row>
    <row r="16" spans="1:15" s="20" customFormat="1" x14ac:dyDescent="0.3">
      <c r="B16" s="157">
        <v>1</v>
      </c>
      <c r="C16" s="158" t="s">
        <v>213</v>
      </c>
      <c r="D16" s="159">
        <v>2000</v>
      </c>
      <c r="E16" s="159">
        <v>2500</v>
      </c>
      <c r="F16" s="156">
        <f>D16*E16</f>
        <v>5000000</v>
      </c>
      <c r="H16" s="157">
        <v>1</v>
      </c>
      <c r="I16" s="158" t="s">
        <v>213</v>
      </c>
      <c r="J16" s="159">
        <v>2000</v>
      </c>
      <c r="K16" s="159">
        <v>2500</v>
      </c>
      <c r="L16" s="156">
        <f>J16*K16</f>
        <v>5000000</v>
      </c>
    </row>
    <row r="17" spans="2:12" s="92" customFormat="1" x14ac:dyDescent="0.3">
      <c r="B17" s="160">
        <v>2</v>
      </c>
      <c r="C17" s="161" t="s">
        <v>226</v>
      </c>
      <c r="D17" s="162"/>
      <c r="E17" s="162"/>
      <c r="F17" s="163">
        <v>0</v>
      </c>
      <c r="H17" s="160">
        <v>2</v>
      </c>
      <c r="I17" s="161" t="s">
        <v>226</v>
      </c>
      <c r="J17" s="162"/>
      <c r="K17" s="162"/>
      <c r="L17" s="163">
        <v>0</v>
      </c>
    </row>
    <row r="18" spans="2:12" s="92" customFormat="1" x14ac:dyDescent="0.3">
      <c r="B18" s="160">
        <v>3</v>
      </c>
      <c r="C18" s="161" t="s">
        <v>215</v>
      </c>
      <c r="D18" s="162"/>
      <c r="E18" s="162"/>
      <c r="F18" s="164"/>
      <c r="H18" s="160">
        <v>3</v>
      </c>
      <c r="I18" s="161" t="s">
        <v>215</v>
      </c>
      <c r="J18" s="162"/>
      <c r="K18" s="162"/>
      <c r="L18" s="164"/>
    </row>
    <row r="19" spans="2:12" s="92" customFormat="1" x14ac:dyDescent="0.3">
      <c r="B19" s="160">
        <v>4</v>
      </c>
      <c r="C19" s="161" t="s">
        <v>217</v>
      </c>
      <c r="D19" s="162">
        <v>2500</v>
      </c>
      <c r="E19" s="162">
        <v>280</v>
      </c>
      <c r="F19" s="163">
        <f>D19*E19</f>
        <v>700000</v>
      </c>
      <c r="H19" s="160">
        <v>4</v>
      </c>
      <c r="I19" s="161" t="s">
        <v>217</v>
      </c>
      <c r="J19" s="162">
        <v>2500</v>
      </c>
      <c r="K19" s="162">
        <v>280</v>
      </c>
      <c r="L19" s="163">
        <f>J19*K19</f>
        <v>700000</v>
      </c>
    </row>
    <row r="20" spans="2:12" s="92" customFormat="1" ht="17.399999999999999" x14ac:dyDescent="0.45">
      <c r="B20" s="160">
        <v>5</v>
      </c>
      <c r="C20" s="161" t="s">
        <v>218</v>
      </c>
      <c r="D20" s="166">
        <v>2500</v>
      </c>
      <c r="E20" s="166">
        <f>500000/2500</f>
        <v>200</v>
      </c>
      <c r="F20" s="167">
        <f>D20*E20</f>
        <v>500000</v>
      </c>
      <c r="H20" s="160">
        <v>5</v>
      </c>
      <c r="I20" s="161" t="s">
        <v>218</v>
      </c>
      <c r="J20" s="166">
        <v>2500</v>
      </c>
      <c r="K20" s="166">
        <f>500000/2500</f>
        <v>200</v>
      </c>
      <c r="L20" s="167">
        <f>J20*K20</f>
        <v>500000</v>
      </c>
    </row>
    <row r="21" spans="2:12" s="92" customFormat="1" x14ac:dyDescent="0.3">
      <c r="B21" s="168" t="s">
        <v>224</v>
      </c>
      <c r="C21" s="169" t="s">
        <v>220</v>
      </c>
      <c r="D21" s="162">
        <v>2500</v>
      </c>
      <c r="E21" s="162">
        <f>E19+E20</f>
        <v>480</v>
      </c>
      <c r="F21" s="163">
        <f>D21*E21</f>
        <v>1200000</v>
      </c>
      <c r="H21" s="160" t="s">
        <v>224</v>
      </c>
      <c r="I21" s="169" t="s">
        <v>220</v>
      </c>
      <c r="J21" s="162">
        <v>2500</v>
      </c>
      <c r="K21" s="162">
        <f>K19+K20</f>
        <v>480</v>
      </c>
      <c r="L21" s="163">
        <f>J21*K21</f>
        <v>1200000</v>
      </c>
    </row>
    <row r="22" spans="2:12" s="92" customFormat="1" ht="33" x14ac:dyDescent="0.45">
      <c r="B22" s="168">
        <v>7</v>
      </c>
      <c r="C22" s="170" t="s">
        <v>221</v>
      </c>
      <c r="D22" s="162">
        <v>2500</v>
      </c>
      <c r="E22" s="162">
        <v>50</v>
      </c>
      <c r="F22" s="163">
        <f>D22*E22</f>
        <v>125000</v>
      </c>
      <c r="H22" s="168">
        <v>7</v>
      </c>
      <c r="I22" s="170" t="s">
        <v>221</v>
      </c>
      <c r="J22" s="166">
        <v>2500</v>
      </c>
      <c r="K22" s="166">
        <v>50</v>
      </c>
      <c r="L22" s="163">
        <f>J22*K22</f>
        <v>125000</v>
      </c>
    </row>
    <row r="23" spans="2:12" s="20" customFormat="1" ht="33" x14ac:dyDescent="0.45">
      <c r="B23" s="171">
        <v>8</v>
      </c>
      <c r="C23" s="172" t="s">
        <v>222</v>
      </c>
      <c r="D23" s="173">
        <v>2500</v>
      </c>
      <c r="E23" s="173">
        <v>60</v>
      </c>
      <c r="F23" s="174">
        <f>D23*E23</f>
        <v>150000</v>
      </c>
      <c r="H23" s="175"/>
      <c r="I23" s="176"/>
      <c r="J23" s="176"/>
      <c r="K23" s="176"/>
      <c r="L23" s="177"/>
    </row>
    <row r="24" spans="2:12" x14ac:dyDescent="0.3">
      <c r="B24" s="157" t="s">
        <v>225</v>
      </c>
      <c r="C24" s="178" t="s">
        <v>219</v>
      </c>
      <c r="D24" s="179">
        <v>2500</v>
      </c>
      <c r="E24" s="179">
        <f>E21+E22+E23</f>
        <v>590</v>
      </c>
      <c r="F24" s="180">
        <f>F21+F22+F23</f>
        <v>1475000</v>
      </c>
      <c r="H24" s="160" t="s">
        <v>235</v>
      </c>
      <c r="I24" s="169" t="s">
        <v>219</v>
      </c>
      <c r="J24" s="181">
        <v>2500</v>
      </c>
      <c r="K24" s="182">
        <f>K21+K22</f>
        <v>530</v>
      </c>
      <c r="L24" s="183">
        <f>J24*K24</f>
        <v>1325000</v>
      </c>
    </row>
    <row r="25" spans="2:12" x14ac:dyDescent="0.3">
      <c r="B25" s="160">
        <v>10</v>
      </c>
      <c r="C25" s="161" t="s">
        <v>244</v>
      </c>
      <c r="D25" s="162">
        <v>500</v>
      </c>
      <c r="E25" s="162">
        <v>590</v>
      </c>
      <c r="F25" s="128">
        <f>D25*E25</f>
        <v>295000</v>
      </c>
      <c r="H25" s="160">
        <v>9</v>
      </c>
      <c r="I25" s="161" t="s">
        <v>227</v>
      </c>
      <c r="J25" s="162">
        <v>500</v>
      </c>
      <c r="K25" s="105">
        <v>530</v>
      </c>
      <c r="L25" s="128">
        <f>J25*K25</f>
        <v>265000</v>
      </c>
    </row>
    <row r="26" spans="2:12" ht="19.2" x14ac:dyDescent="0.6">
      <c r="B26" s="127" t="s">
        <v>228</v>
      </c>
      <c r="C26" s="130" t="s">
        <v>229</v>
      </c>
      <c r="D26" s="131">
        <v>2000</v>
      </c>
      <c r="E26" s="132">
        <v>590</v>
      </c>
      <c r="F26" s="184">
        <f>F24-F25</f>
        <v>1180000</v>
      </c>
      <c r="H26" s="160" t="s">
        <v>236</v>
      </c>
      <c r="I26" s="169" t="s">
        <v>237</v>
      </c>
      <c r="J26" s="133">
        <f>J24-J25</f>
        <v>2000</v>
      </c>
      <c r="K26" s="133">
        <v>530</v>
      </c>
      <c r="L26" s="184">
        <f>L24-L25</f>
        <v>1060000</v>
      </c>
    </row>
    <row r="27" spans="2:12" x14ac:dyDescent="0.3">
      <c r="B27" s="134" t="s">
        <v>231</v>
      </c>
      <c r="C27" s="135" t="s">
        <v>230</v>
      </c>
      <c r="D27" s="135"/>
      <c r="E27" s="135"/>
      <c r="F27" s="136">
        <f>F16-F26</f>
        <v>3820000</v>
      </c>
      <c r="H27" s="141" t="s">
        <v>238</v>
      </c>
      <c r="I27" s="142" t="s">
        <v>239</v>
      </c>
      <c r="J27" s="142"/>
      <c r="K27" s="142"/>
      <c r="L27" s="143">
        <f>L16-L26</f>
        <v>3940000</v>
      </c>
    </row>
    <row r="28" spans="2:12" ht="17.399999999999999" x14ac:dyDescent="0.45">
      <c r="B28" s="127">
        <v>13</v>
      </c>
      <c r="C28" s="33" t="s">
        <v>232</v>
      </c>
      <c r="D28" s="33"/>
      <c r="E28" s="33"/>
      <c r="F28" s="129">
        <v>100000</v>
      </c>
      <c r="H28" s="127">
        <v>12</v>
      </c>
      <c r="I28" s="33" t="s">
        <v>240</v>
      </c>
      <c r="J28" s="33"/>
      <c r="K28" s="33"/>
      <c r="L28" s="129">
        <v>250000</v>
      </c>
    </row>
    <row r="29" spans="2:12" ht="19.8" thickBot="1" x14ac:dyDescent="0.65">
      <c r="B29" s="137">
        <v>14</v>
      </c>
      <c r="C29" s="138" t="s">
        <v>233</v>
      </c>
      <c r="D29" s="139"/>
      <c r="E29" s="139"/>
      <c r="F29" s="140">
        <f>F27-F28</f>
        <v>3720000</v>
      </c>
      <c r="H29" s="137">
        <v>13</v>
      </c>
      <c r="I29" s="138" t="s">
        <v>233</v>
      </c>
      <c r="J29" s="138"/>
      <c r="K29" s="138"/>
      <c r="L29" s="140">
        <f>L27-L28</f>
        <v>3690000</v>
      </c>
    </row>
  </sheetData>
  <mergeCells count="2">
    <mergeCell ref="B2:O3"/>
    <mergeCell ref="E6:F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opLeftCell="A38" workbookViewId="0">
      <selection activeCell="C56" sqref="C56"/>
    </sheetView>
  </sheetViews>
  <sheetFormatPr defaultRowHeight="15.6" x14ac:dyDescent="0.3"/>
  <cols>
    <col min="1" max="2" width="11.109375" style="1" customWidth="1"/>
    <col min="3" max="16384" width="8.88671875" style="1"/>
  </cols>
  <sheetData>
    <row r="1" spans="1:14" x14ac:dyDescent="0.3">
      <c r="A1" s="16" t="s">
        <v>43</v>
      </c>
    </row>
    <row r="2" spans="1:14" x14ac:dyDescent="0.3">
      <c r="A2" s="22" t="s">
        <v>44</v>
      </c>
      <c r="B2" s="207" t="s">
        <v>42</v>
      </c>
      <c r="C2" s="207"/>
      <c r="D2" s="207"/>
      <c r="E2" s="207"/>
      <c r="F2" s="207"/>
      <c r="G2" s="207"/>
      <c r="H2" s="207"/>
      <c r="I2" s="207"/>
      <c r="J2" s="207"/>
      <c r="K2" s="207"/>
      <c r="L2" s="207"/>
      <c r="M2" s="207"/>
    </row>
    <row r="3" spans="1:14" x14ac:dyDescent="0.3">
      <c r="B3" s="207"/>
      <c r="C3" s="207"/>
      <c r="D3" s="207"/>
      <c r="E3" s="207"/>
      <c r="F3" s="207"/>
      <c r="G3" s="207"/>
      <c r="H3" s="207"/>
      <c r="I3" s="207"/>
      <c r="J3" s="207"/>
      <c r="K3" s="207"/>
      <c r="L3" s="207"/>
      <c r="M3" s="207"/>
    </row>
    <row r="4" spans="1:14" x14ac:dyDescent="0.3">
      <c r="B4" s="207"/>
      <c r="C4" s="207"/>
      <c r="D4" s="207"/>
      <c r="E4" s="207"/>
      <c r="F4" s="207"/>
      <c r="G4" s="207"/>
      <c r="H4" s="207"/>
      <c r="I4" s="207"/>
      <c r="J4" s="207"/>
      <c r="K4" s="207"/>
      <c r="L4" s="207"/>
      <c r="M4" s="207"/>
    </row>
    <row r="5" spans="1:14" x14ac:dyDescent="0.3">
      <c r="B5" s="21" t="s">
        <v>41</v>
      </c>
      <c r="C5" s="21"/>
      <c r="D5" s="21"/>
      <c r="E5" s="21"/>
      <c r="F5" s="21"/>
      <c r="G5" s="21"/>
      <c r="H5" s="21"/>
      <c r="I5" s="21"/>
      <c r="J5" s="21"/>
      <c r="K5" s="21"/>
      <c r="L5" s="21"/>
    </row>
    <row r="6" spans="1:14" x14ac:dyDescent="0.3">
      <c r="B6" s="21" t="s">
        <v>45</v>
      </c>
      <c r="C6" s="21"/>
      <c r="D6" s="21"/>
      <c r="E6" s="21"/>
      <c r="F6" s="21"/>
      <c r="G6" s="21"/>
      <c r="H6" s="21"/>
      <c r="I6" s="21"/>
      <c r="J6" s="21"/>
      <c r="K6" s="21"/>
      <c r="L6" s="21"/>
    </row>
    <row r="7" spans="1:14" x14ac:dyDescent="0.3">
      <c r="B7" s="19" t="s">
        <v>46</v>
      </c>
      <c r="C7" s="21"/>
      <c r="D7" s="21"/>
      <c r="E7" s="21"/>
      <c r="F7" s="21"/>
      <c r="G7" s="21"/>
      <c r="H7" s="21"/>
      <c r="I7" s="21"/>
      <c r="J7" s="21"/>
      <c r="K7" s="21"/>
      <c r="L7" s="21"/>
    </row>
    <row r="8" spans="1:14" x14ac:dyDescent="0.3">
      <c r="B8" s="3"/>
    </row>
    <row r="9" spans="1:14" ht="16.2" thickBot="1" x14ac:dyDescent="0.35">
      <c r="B9" s="41" t="s">
        <v>113</v>
      </c>
    </row>
    <row r="10" spans="1:14" s="41" customFormat="1" ht="19.8" thickBot="1" x14ac:dyDescent="0.45">
      <c r="A10" s="43" t="s">
        <v>138</v>
      </c>
      <c r="B10" s="84" t="s">
        <v>114</v>
      </c>
      <c r="C10" s="85" t="s">
        <v>136</v>
      </c>
      <c r="D10" s="85"/>
      <c r="E10" s="86"/>
    </row>
    <row r="12" spans="1:14" ht="19.2" x14ac:dyDescent="0.4">
      <c r="C12" s="53" t="s">
        <v>118</v>
      </c>
      <c r="D12" s="54"/>
      <c r="E12" s="54"/>
      <c r="F12" s="90" t="s">
        <v>115</v>
      </c>
      <c r="G12" s="54"/>
      <c r="H12" s="54"/>
      <c r="I12" s="54"/>
      <c r="J12" s="54"/>
      <c r="K12" s="54"/>
      <c r="L12" s="54"/>
      <c r="M12" s="54"/>
      <c r="N12" s="55"/>
    </row>
    <row r="13" spans="1:14" ht="19.2" x14ac:dyDescent="0.4">
      <c r="C13" s="56" t="s">
        <v>119</v>
      </c>
      <c r="D13" s="33"/>
      <c r="E13" s="33"/>
      <c r="F13" s="33"/>
      <c r="G13" s="33"/>
      <c r="H13" s="33"/>
      <c r="I13" s="33"/>
      <c r="J13" s="33"/>
      <c r="K13" s="33"/>
      <c r="L13" s="33"/>
      <c r="M13" s="33"/>
      <c r="N13" s="57"/>
    </row>
    <row r="14" spans="1:14" ht="18" x14ac:dyDescent="0.4">
      <c r="C14" s="58" t="s">
        <v>120</v>
      </c>
      <c r="D14" s="59"/>
      <c r="E14" s="59"/>
      <c r="F14" s="59"/>
      <c r="G14" s="59"/>
      <c r="H14" s="59"/>
      <c r="I14" s="59"/>
      <c r="J14" s="59"/>
      <c r="K14" s="59"/>
      <c r="L14" s="59"/>
      <c r="M14" s="59"/>
      <c r="N14" s="60"/>
    </row>
    <row r="16" spans="1:14" ht="19.2" x14ac:dyDescent="0.4">
      <c r="C16" s="53" t="s">
        <v>121</v>
      </c>
      <c r="D16" s="54"/>
      <c r="E16" s="54"/>
      <c r="F16" s="90" t="s">
        <v>116</v>
      </c>
      <c r="G16" s="54"/>
      <c r="H16" s="54"/>
      <c r="I16" s="54"/>
      <c r="J16" s="54"/>
      <c r="K16" s="54"/>
      <c r="L16" s="54"/>
      <c r="M16" s="54"/>
      <c r="N16" s="55"/>
    </row>
    <row r="17" spans="1:14" ht="19.2" x14ac:dyDescent="0.4">
      <c r="C17" s="56" t="s">
        <v>122</v>
      </c>
      <c r="D17" s="33"/>
      <c r="E17" s="33"/>
      <c r="F17" s="33"/>
      <c r="G17" s="33"/>
      <c r="H17" s="33"/>
      <c r="I17" s="33"/>
      <c r="J17" s="33"/>
      <c r="K17" s="33"/>
      <c r="L17" s="33"/>
      <c r="M17" s="33"/>
      <c r="N17" s="57"/>
    </row>
    <row r="18" spans="1:14" ht="18" x14ac:dyDescent="0.4">
      <c r="C18" s="58" t="s">
        <v>123</v>
      </c>
      <c r="D18" s="59"/>
      <c r="E18" s="59"/>
      <c r="F18" s="59"/>
      <c r="G18" s="59"/>
      <c r="H18" s="59"/>
      <c r="I18" s="59"/>
      <c r="J18" s="59"/>
      <c r="K18" s="59"/>
      <c r="L18" s="59"/>
      <c r="M18" s="59"/>
      <c r="N18" s="60"/>
    </row>
    <row r="20" spans="1:14" ht="19.2" x14ac:dyDescent="0.4">
      <c r="C20" s="53" t="s">
        <v>124</v>
      </c>
      <c r="D20" s="54"/>
      <c r="E20" s="54"/>
      <c r="F20" s="90" t="s">
        <v>117</v>
      </c>
      <c r="G20" s="54"/>
      <c r="H20" s="54"/>
      <c r="I20" s="54"/>
      <c r="J20" s="54"/>
      <c r="K20" s="54"/>
      <c r="L20" s="54"/>
      <c r="M20" s="54"/>
      <c r="N20" s="55"/>
    </row>
    <row r="21" spans="1:14" ht="19.2" x14ac:dyDescent="0.4">
      <c r="C21" s="56" t="s">
        <v>125</v>
      </c>
      <c r="D21" s="33"/>
      <c r="E21" s="33"/>
      <c r="F21" s="33"/>
      <c r="G21" s="33"/>
      <c r="H21" s="33"/>
      <c r="I21" s="33"/>
      <c r="J21" s="33"/>
      <c r="K21" s="33"/>
      <c r="L21" s="33"/>
      <c r="M21" s="33"/>
      <c r="N21" s="57"/>
    </row>
    <row r="22" spans="1:14" ht="18" x14ac:dyDescent="0.4">
      <c r="C22" s="58" t="s">
        <v>126</v>
      </c>
      <c r="D22" s="59"/>
      <c r="E22" s="59"/>
      <c r="F22" s="59"/>
      <c r="G22" s="59"/>
      <c r="H22" s="59"/>
      <c r="I22" s="59"/>
      <c r="J22" s="59"/>
      <c r="K22" s="59"/>
      <c r="L22" s="59"/>
      <c r="M22" s="59"/>
      <c r="N22" s="60"/>
    </row>
    <row r="23" spans="1:14" ht="16.2" thickBot="1" x14ac:dyDescent="0.35"/>
    <row r="24" spans="1:14" s="89" customFormat="1" ht="18.600000000000001" thickBot="1" x14ac:dyDescent="0.35">
      <c r="A24" s="87" t="s">
        <v>139</v>
      </c>
      <c r="B24" s="88" t="s">
        <v>137</v>
      </c>
      <c r="C24" s="85"/>
      <c r="D24" s="85"/>
      <c r="E24" s="85"/>
      <c r="F24" s="85"/>
      <c r="G24" s="86"/>
    </row>
    <row r="25" spans="1:14" ht="16.2" thickBot="1" x14ac:dyDescent="0.35"/>
    <row r="26" spans="1:14" ht="18" x14ac:dyDescent="0.3">
      <c r="C26" s="61" t="s">
        <v>127</v>
      </c>
      <c r="D26" s="52" t="s">
        <v>140</v>
      </c>
      <c r="E26" s="62"/>
      <c r="F26" s="62"/>
      <c r="G26" s="62"/>
      <c r="H26" s="62"/>
      <c r="I26" s="63"/>
    </row>
    <row r="27" spans="1:14" ht="18" x14ac:dyDescent="0.3">
      <c r="C27" s="64"/>
      <c r="D27" s="65"/>
      <c r="E27" s="66" t="s">
        <v>128</v>
      </c>
      <c r="F27" s="51" t="s">
        <v>133</v>
      </c>
      <c r="G27" s="65"/>
      <c r="H27" s="65"/>
      <c r="I27" s="67"/>
    </row>
    <row r="28" spans="1:14" ht="16.2" thickBot="1" x14ac:dyDescent="0.35">
      <c r="C28" s="68"/>
      <c r="D28" s="69"/>
      <c r="E28" s="70" t="s">
        <v>128</v>
      </c>
      <c r="F28" s="71">
        <v>6.1400000000000003E-2</v>
      </c>
      <c r="G28" s="72"/>
      <c r="H28" s="69"/>
      <c r="I28" s="73"/>
    </row>
    <row r="29" spans="1:14" ht="16.2" thickBot="1" x14ac:dyDescent="0.35">
      <c r="C29" s="64"/>
      <c r="D29" s="74"/>
      <c r="E29" s="66"/>
      <c r="F29" s="75"/>
      <c r="G29" s="76"/>
      <c r="H29" s="74"/>
      <c r="I29" s="77"/>
    </row>
    <row r="30" spans="1:14" ht="18" x14ac:dyDescent="0.3">
      <c r="C30" s="61" t="s">
        <v>129</v>
      </c>
      <c r="D30" s="52" t="s">
        <v>131</v>
      </c>
      <c r="E30" s="62"/>
      <c r="F30" s="62"/>
      <c r="G30" s="62"/>
      <c r="H30" s="62"/>
      <c r="I30" s="63"/>
    </row>
    <row r="31" spans="1:14" ht="18" x14ac:dyDescent="0.3">
      <c r="C31" s="64"/>
      <c r="D31" s="74"/>
      <c r="E31" s="66" t="s">
        <v>128</v>
      </c>
      <c r="F31" s="51" t="s">
        <v>134</v>
      </c>
      <c r="G31" s="65"/>
      <c r="H31" s="74"/>
      <c r="I31" s="77"/>
    </row>
    <row r="32" spans="1:14" ht="16.2" thickBot="1" x14ac:dyDescent="0.35">
      <c r="C32" s="68"/>
      <c r="D32" s="78"/>
      <c r="E32" s="70" t="s">
        <v>128</v>
      </c>
      <c r="F32" s="71">
        <f>0.0661</f>
        <v>6.6100000000000006E-2</v>
      </c>
      <c r="G32" s="79"/>
      <c r="H32" s="78"/>
      <c r="I32" s="80"/>
    </row>
    <row r="33" spans="1:14" ht="16.2" thickBot="1" x14ac:dyDescent="0.35">
      <c r="C33" s="64"/>
      <c r="D33" s="65"/>
      <c r="E33" s="66"/>
      <c r="F33" s="75"/>
      <c r="G33" s="75"/>
      <c r="H33" s="65"/>
      <c r="I33" s="67"/>
    </row>
    <row r="34" spans="1:14" ht="18" x14ac:dyDescent="0.3">
      <c r="C34" s="61" t="s">
        <v>130</v>
      </c>
      <c r="D34" s="52" t="s">
        <v>132</v>
      </c>
      <c r="E34" s="62"/>
      <c r="F34" s="62"/>
      <c r="G34" s="62"/>
      <c r="H34" s="62"/>
      <c r="I34" s="63"/>
    </row>
    <row r="35" spans="1:14" ht="18" x14ac:dyDescent="0.3">
      <c r="C35" s="81"/>
      <c r="D35" s="74"/>
      <c r="E35" s="66" t="s">
        <v>128</v>
      </c>
      <c r="F35" s="51" t="s">
        <v>135</v>
      </c>
      <c r="G35" s="74"/>
      <c r="H35" s="74"/>
      <c r="I35" s="77"/>
    </row>
    <row r="36" spans="1:14" x14ac:dyDescent="0.3">
      <c r="C36" s="81"/>
      <c r="D36" s="74"/>
      <c r="E36" s="66" t="s">
        <v>128</v>
      </c>
      <c r="F36" s="82">
        <v>6.7000000000000004E-2</v>
      </c>
      <c r="G36" s="74"/>
      <c r="H36" s="74"/>
      <c r="I36" s="77"/>
    </row>
    <row r="37" spans="1:14" ht="16.2" thickBot="1" x14ac:dyDescent="0.35">
      <c r="C37" s="83"/>
      <c r="D37" s="78"/>
      <c r="E37" s="78"/>
      <c r="F37" s="78"/>
      <c r="G37" s="78"/>
      <c r="H37" s="78"/>
      <c r="I37" s="80"/>
    </row>
    <row r="40" spans="1:14" x14ac:dyDescent="0.3">
      <c r="A40" s="22" t="s">
        <v>47</v>
      </c>
      <c r="B40" s="32" t="s">
        <v>49</v>
      </c>
      <c r="C40" s="32"/>
      <c r="D40" s="32"/>
      <c r="E40" s="32"/>
      <c r="F40" s="32"/>
      <c r="G40" s="32"/>
      <c r="H40" s="32"/>
      <c r="I40" s="32"/>
      <c r="J40" s="32"/>
      <c r="K40" s="32"/>
      <c r="L40" s="32"/>
      <c r="M40" s="32"/>
      <c r="N40" s="32"/>
    </row>
    <row r="41" spans="1:14" x14ac:dyDescent="0.3">
      <c r="B41" s="32" t="s">
        <v>48</v>
      </c>
      <c r="C41" s="32"/>
      <c r="D41" s="32"/>
      <c r="E41" s="32"/>
      <c r="F41" s="32"/>
      <c r="G41" s="32"/>
      <c r="H41" s="32"/>
      <c r="I41" s="32"/>
      <c r="J41" s="32"/>
      <c r="K41" s="32"/>
      <c r="L41" s="32"/>
      <c r="M41" s="32"/>
      <c r="N41" s="32"/>
    </row>
    <row r="42" spans="1:14" x14ac:dyDescent="0.3">
      <c r="B42" s="21" t="s">
        <v>41</v>
      </c>
    </row>
    <row r="43" spans="1:14" x14ac:dyDescent="0.3">
      <c r="B43" s="21" t="s">
        <v>50</v>
      </c>
    </row>
    <row r="44" spans="1:14" x14ac:dyDescent="0.3">
      <c r="B44" s="21"/>
    </row>
    <row r="45" spans="1:14" x14ac:dyDescent="0.3">
      <c r="B45" s="41" t="s">
        <v>113</v>
      </c>
    </row>
    <row r="46" spans="1:14" x14ac:dyDescent="0.3">
      <c r="B46" s="1" t="s">
        <v>141</v>
      </c>
    </row>
    <row r="47" spans="1:14" x14ac:dyDescent="0.3">
      <c r="B47" s="1" t="s">
        <v>142</v>
      </c>
    </row>
    <row r="48" spans="1:14" x14ac:dyDescent="0.3">
      <c r="B48" s="1" t="s">
        <v>143</v>
      </c>
    </row>
    <row r="49" spans="2:7" x14ac:dyDescent="0.3">
      <c r="B49" s="1" t="s">
        <v>144</v>
      </c>
    </row>
    <row r="50" spans="2:7" x14ac:dyDescent="0.3">
      <c r="B50" s="1" t="s">
        <v>145</v>
      </c>
    </row>
    <row r="51" spans="2:7" x14ac:dyDescent="0.3">
      <c r="B51" s="1" t="s">
        <v>146</v>
      </c>
    </row>
    <row r="53" spans="2:7" ht="19.2" x14ac:dyDescent="0.4">
      <c r="B53" s="91" t="s">
        <v>147</v>
      </c>
    </row>
    <row r="54" spans="2:7" ht="18" x14ac:dyDescent="0.3">
      <c r="B54" s="22" t="s">
        <v>148</v>
      </c>
      <c r="C54" s="91" t="s">
        <v>245</v>
      </c>
      <c r="G54" s="92" t="s">
        <v>149</v>
      </c>
    </row>
    <row r="55" spans="2:7" ht="18" x14ac:dyDescent="0.3">
      <c r="C55" s="91" t="s">
        <v>246</v>
      </c>
    </row>
    <row r="56" spans="2:7" x14ac:dyDescent="0.3">
      <c r="C56" s="91" t="s">
        <v>150</v>
      </c>
    </row>
  </sheetData>
  <mergeCells count="1">
    <mergeCell ref="B2: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30" workbookViewId="0">
      <selection activeCell="E55" sqref="E55"/>
    </sheetView>
  </sheetViews>
  <sheetFormatPr defaultRowHeight="15.6" x14ac:dyDescent="0.3"/>
  <cols>
    <col min="1" max="1" width="10.6640625" style="1" bestFit="1" customWidth="1"/>
    <col min="2" max="2" width="8.88671875" style="1"/>
    <col min="3" max="3" width="34.109375" style="1" customWidth="1"/>
    <col min="4" max="4" width="16" style="1" customWidth="1"/>
    <col min="5" max="5" width="12.109375" style="1" customWidth="1"/>
    <col min="6" max="6" width="11.6640625" style="1" customWidth="1"/>
    <col min="7" max="7" width="16" style="1" customWidth="1"/>
    <col min="8" max="8" width="13.5546875" style="1" customWidth="1"/>
    <col min="9" max="16384" width="8.88671875" style="1"/>
  </cols>
  <sheetData>
    <row r="1" spans="1:13" x14ac:dyDescent="0.3">
      <c r="A1" s="16" t="s">
        <v>63</v>
      </c>
    </row>
    <row r="2" spans="1:13" x14ac:dyDescent="0.3">
      <c r="B2" s="32" t="s">
        <v>51</v>
      </c>
      <c r="C2" s="32"/>
      <c r="D2" s="32"/>
      <c r="E2" s="32"/>
      <c r="F2" s="32"/>
    </row>
    <row r="3" spans="1:13" x14ac:dyDescent="0.3">
      <c r="C3" s="34" t="s">
        <v>52</v>
      </c>
      <c r="D3" s="34" t="s">
        <v>53</v>
      </c>
    </row>
    <row r="4" spans="1:13" ht="31.2" x14ac:dyDescent="0.3">
      <c r="C4" s="35" t="s">
        <v>54</v>
      </c>
      <c r="D4" s="34" t="s">
        <v>55</v>
      </c>
    </row>
    <row r="5" spans="1:13" x14ac:dyDescent="0.3">
      <c r="C5" s="34" t="s">
        <v>56</v>
      </c>
      <c r="D5" s="34" t="s">
        <v>57</v>
      </c>
    </row>
    <row r="6" spans="1:13" x14ac:dyDescent="0.3">
      <c r="C6" s="34" t="s">
        <v>58</v>
      </c>
      <c r="D6" s="34" t="s">
        <v>59</v>
      </c>
    </row>
    <row r="7" spans="1:13" x14ac:dyDescent="0.3">
      <c r="C7" s="34" t="s">
        <v>60</v>
      </c>
      <c r="D7" s="34" t="s">
        <v>61</v>
      </c>
    </row>
    <row r="9" spans="1:13" x14ac:dyDescent="0.3">
      <c r="B9" s="208" t="s">
        <v>62</v>
      </c>
      <c r="C9" s="207"/>
      <c r="D9" s="207"/>
      <c r="E9" s="207"/>
      <c r="F9" s="207"/>
    </row>
    <row r="10" spans="1:13" x14ac:dyDescent="0.3">
      <c r="B10" s="207"/>
      <c r="C10" s="207"/>
      <c r="D10" s="207"/>
      <c r="E10" s="207"/>
      <c r="F10" s="207"/>
    </row>
    <row r="11" spans="1:13" x14ac:dyDescent="0.3">
      <c r="B11" s="21" t="s">
        <v>67</v>
      </c>
      <c r="C11" s="20"/>
      <c r="D11" s="20"/>
      <c r="E11" s="20"/>
      <c r="F11" s="20"/>
      <c r="G11" s="20"/>
      <c r="H11" s="20"/>
      <c r="I11" s="20"/>
      <c r="J11" s="20"/>
      <c r="K11" s="20"/>
      <c r="L11" s="20"/>
      <c r="M11" s="20"/>
    </row>
    <row r="12" spans="1:13" s="32" customFormat="1" x14ac:dyDescent="0.3">
      <c r="B12" s="37" t="s">
        <v>65</v>
      </c>
      <c r="C12" s="21"/>
      <c r="D12" s="21"/>
      <c r="E12" s="21"/>
      <c r="F12" s="21"/>
      <c r="G12" s="21"/>
      <c r="H12" s="21"/>
      <c r="I12" s="21"/>
      <c r="J12" s="21"/>
      <c r="K12" s="21"/>
      <c r="L12" s="21"/>
      <c r="M12" s="21"/>
    </row>
    <row r="13" spans="1:13" s="32" customFormat="1" x14ac:dyDescent="0.3">
      <c r="B13" s="37" t="s">
        <v>66</v>
      </c>
      <c r="C13" s="21"/>
      <c r="D13" s="21"/>
      <c r="E13" s="21"/>
      <c r="F13" s="21"/>
      <c r="G13" s="21"/>
      <c r="H13" s="21"/>
      <c r="I13" s="21"/>
      <c r="J13" s="21"/>
      <c r="K13" s="21"/>
      <c r="L13" s="21"/>
      <c r="M13" s="21"/>
    </row>
    <row r="14" spans="1:13" s="32" customFormat="1" x14ac:dyDescent="0.3">
      <c r="B14" s="37"/>
      <c r="C14" s="21" t="s">
        <v>64</v>
      </c>
      <c r="D14" s="21"/>
      <c r="E14" s="21"/>
      <c r="F14" s="21"/>
      <c r="G14" s="21"/>
      <c r="H14" s="21"/>
      <c r="I14" s="21"/>
      <c r="J14" s="21"/>
      <c r="K14" s="21"/>
      <c r="L14" s="21"/>
      <c r="M14" s="21"/>
    </row>
    <row r="15" spans="1:13" x14ac:dyDescent="0.3">
      <c r="B15" s="12"/>
    </row>
    <row r="16" spans="1:13" x14ac:dyDescent="0.3">
      <c r="B16" s="41" t="s">
        <v>113</v>
      </c>
    </row>
    <row r="17" spans="2:7" x14ac:dyDescent="0.3">
      <c r="B17" s="22" t="s">
        <v>153</v>
      </c>
      <c r="C17" s="1" t="s">
        <v>141</v>
      </c>
    </row>
    <row r="18" spans="2:7" x14ac:dyDescent="0.3">
      <c r="C18" s="1" t="s">
        <v>154</v>
      </c>
    </row>
    <row r="19" spans="2:7" x14ac:dyDescent="0.3">
      <c r="C19" s="1" t="s">
        <v>155</v>
      </c>
    </row>
    <row r="20" spans="2:7" x14ac:dyDescent="0.3">
      <c r="C20" s="1" t="s">
        <v>156</v>
      </c>
    </row>
    <row r="21" spans="2:7" x14ac:dyDescent="0.3">
      <c r="C21" s="1" t="s">
        <v>157</v>
      </c>
    </row>
    <row r="23" spans="2:7" x14ac:dyDescent="0.3">
      <c r="C23" s="1" t="s">
        <v>158</v>
      </c>
    </row>
    <row r="24" spans="2:7" x14ac:dyDescent="0.3">
      <c r="C24" s="92" t="s">
        <v>159</v>
      </c>
    </row>
    <row r="25" spans="2:7" x14ac:dyDescent="0.3">
      <c r="C25" s="1" t="s">
        <v>160</v>
      </c>
    </row>
    <row r="26" spans="2:7" x14ac:dyDescent="0.3">
      <c r="C26" s="92" t="s">
        <v>161</v>
      </c>
    </row>
    <row r="28" spans="2:7" x14ac:dyDescent="0.3">
      <c r="C28" s="92" t="s">
        <v>162</v>
      </c>
    </row>
    <row r="29" spans="2:7" x14ac:dyDescent="0.3">
      <c r="C29" s="92" t="s">
        <v>163</v>
      </c>
    </row>
    <row r="31" spans="2:7" x14ac:dyDescent="0.3">
      <c r="C31" s="41" t="s">
        <v>164</v>
      </c>
    </row>
    <row r="32" spans="2:7" x14ac:dyDescent="0.3">
      <c r="C32" s="99" t="s">
        <v>165</v>
      </c>
      <c r="D32" s="100" t="s">
        <v>166</v>
      </c>
      <c r="E32" s="100" t="s">
        <v>167</v>
      </c>
      <c r="F32" s="100" t="s">
        <v>168</v>
      </c>
      <c r="G32" s="100" t="s">
        <v>169</v>
      </c>
    </row>
    <row r="33" spans="2:7" x14ac:dyDescent="0.3">
      <c r="C33" s="35" t="s">
        <v>170</v>
      </c>
      <c r="D33" s="93" t="s">
        <v>55</v>
      </c>
      <c r="E33" s="97">
        <v>0.5</v>
      </c>
      <c r="F33" s="34">
        <v>0.17</v>
      </c>
      <c r="G33" s="34">
        <f>E33*F33</f>
        <v>8.5000000000000006E-2</v>
      </c>
    </row>
    <row r="34" spans="2:7" x14ac:dyDescent="0.3">
      <c r="C34" s="34" t="s">
        <v>56</v>
      </c>
      <c r="D34" s="93" t="s">
        <v>57</v>
      </c>
      <c r="E34" s="95">
        <v>0.125</v>
      </c>
      <c r="F34" s="94">
        <v>0.1</v>
      </c>
      <c r="G34" s="34">
        <f t="shared" ref="G34:G35" si="0">E34*F34</f>
        <v>1.2500000000000001E-2</v>
      </c>
    </row>
    <row r="35" spans="2:7" x14ac:dyDescent="0.3">
      <c r="C35" s="34" t="s">
        <v>58</v>
      </c>
      <c r="D35" s="93" t="s">
        <v>59</v>
      </c>
      <c r="E35" s="95">
        <v>0.375</v>
      </c>
      <c r="F35" s="34">
        <v>7.0000000000000007E-2</v>
      </c>
      <c r="G35" s="34">
        <f t="shared" si="0"/>
        <v>2.6250000000000002E-2</v>
      </c>
    </row>
    <row r="36" spans="2:7" x14ac:dyDescent="0.3">
      <c r="C36" s="34" t="s">
        <v>60</v>
      </c>
      <c r="D36" s="93" t="s">
        <v>61</v>
      </c>
      <c r="E36" s="97">
        <f>SUM(E33:E35)</f>
        <v>1</v>
      </c>
      <c r="F36" s="93" t="s">
        <v>171</v>
      </c>
      <c r="G36" s="34">
        <f>SUM(G33:G35)</f>
        <v>0.12375</v>
      </c>
    </row>
    <row r="37" spans="2:7" x14ac:dyDescent="0.3">
      <c r="F37" s="43" t="s">
        <v>171</v>
      </c>
      <c r="G37" s="185">
        <f>G36</f>
        <v>0.12375</v>
      </c>
    </row>
    <row r="38" spans="2:7" x14ac:dyDescent="0.3">
      <c r="F38" s="22"/>
      <c r="G38" s="96"/>
    </row>
    <row r="39" spans="2:7" x14ac:dyDescent="0.3">
      <c r="B39" s="22" t="s">
        <v>93</v>
      </c>
      <c r="C39" s="92" t="s">
        <v>172</v>
      </c>
    </row>
    <row r="40" spans="2:7" x14ac:dyDescent="0.3">
      <c r="D40" s="1" t="s">
        <v>173</v>
      </c>
      <c r="E40" s="92" t="s">
        <v>174</v>
      </c>
    </row>
    <row r="41" spans="2:7" x14ac:dyDescent="0.3">
      <c r="D41" s="92" t="s">
        <v>175</v>
      </c>
    </row>
    <row r="43" spans="2:7" x14ac:dyDescent="0.3">
      <c r="C43" s="92" t="s">
        <v>176</v>
      </c>
    </row>
    <row r="44" spans="2:7" x14ac:dyDescent="0.3">
      <c r="C44" s="41" t="s">
        <v>177</v>
      </c>
    </row>
    <row r="45" spans="2:7" x14ac:dyDescent="0.3">
      <c r="C45" s="99" t="s">
        <v>165</v>
      </c>
      <c r="D45" s="101" t="s">
        <v>179</v>
      </c>
      <c r="E45" s="100" t="s">
        <v>167</v>
      </c>
      <c r="F45" s="100" t="s">
        <v>168</v>
      </c>
      <c r="G45" s="100" t="s">
        <v>169</v>
      </c>
    </row>
    <row r="46" spans="2:7" x14ac:dyDescent="0.3">
      <c r="C46" s="35" t="s">
        <v>170</v>
      </c>
      <c r="D46" s="98">
        <v>4000000</v>
      </c>
      <c r="E46" s="94">
        <f>D46/$D$50</f>
        <v>0.4</v>
      </c>
      <c r="F46" s="34">
        <v>0.27</v>
      </c>
      <c r="G46" s="34">
        <f>E46*F46</f>
        <v>0.10800000000000001</v>
      </c>
    </row>
    <row r="47" spans="2:7" x14ac:dyDescent="0.3">
      <c r="C47" s="34" t="s">
        <v>56</v>
      </c>
      <c r="D47" s="98">
        <v>1000000</v>
      </c>
      <c r="E47" s="94">
        <f t="shared" ref="E47:E50" si="1">D47/$D$50</f>
        <v>0.1</v>
      </c>
      <c r="F47" s="94">
        <v>0.1</v>
      </c>
      <c r="G47" s="34">
        <f t="shared" ref="G47:G49" si="2">E47*F47</f>
        <v>1.0000000000000002E-2</v>
      </c>
    </row>
    <row r="48" spans="2:7" x14ac:dyDescent="0.3">
      <c r="C48" s="34" t="s">
        <v>58</v>
      </c>
      <c r="D48" s="98">
        <v>3000000</v>
      </c>
      <c r="E48" s="94">
        <f t="shared" si="1"/>
        <v>0.3</v>
      </c>
      <c r="F48" s="34">
        <v>7.0000000000000007E-2</v>
      </c>
      <c r="G48" s="34">
        <f t="shared" si="2"/>
        <v>2.1000000000000001E-2</v>
      </c>
    </row>
    <row r="49" spans="3:7" x14ac:dyDescent="0.3">
      <c r="C49" s="34" t="s">
        <v>178</v>
      </c>
      <c r="D49" s="98">
        <v>2000000</v>
      </c>
      <c r="E49" s="94">
        <f t="shared" si="1"/>
        <v>0.2</v>
      </c>
      <c r="F49" s="34">
        <v>7.4999999999999997E-2</v>
      </c>
      <c r="G49" s="34">
        <f t="shared" si="2"/>
        <v>1.4999999999999999E-2</v>
      </c>
    </row>
    <row r="50" spans="3:7" x14ac:dyDescent="0.3">
      <c r="C50" s="34" t="s">
        <v>60</v>
      </c>
      <c r="D50" s="98">
        <f>SUM(D46:D49)</f>
        <v>10000000</v>
      </c>
      <c r="E50" s="94">
        <f t="shared" si="1"/>
        <v>1</v>
      </c>
      <c r="F50" s="93" t="s">
        <v>171</v>
      </c>
      <c r="G50" s="34">
        <f>SUM(G46:G49)</f>
        <v>0.15400000000000003</v>
      </c>
    </row>
    <row r="51" spans="3:7" x14ac:dyDescent="0.3">
      <c r="F51" s="43" t="s">
        <v>171</v>
      </c>
      <c r="G51" s="186">
        <f>G50</f>
        <v>0.15400000000000003</v>
      </c>
    </row>
    <row r="53" spans="3:7" x14ac:dyDescent="0.3">
      <c r="C53" s="92" t="s">
        <v>180</v>
      </c>
    </row>
    <row r="54" spans="3:7" x14ac:dyDescent="0.3">
      <c r="D54" s="22" t="s">
        <v>128</v>
      </c>
      <c r="E54" s="1" t="s">
        <v>181</v>
      </c>
    </row>
    <row r="55" spans="3:7" x14ac:dyDescent="0.3">
      <c r="E55" s="187">
        <f>G51-G37</f>
        <v>3.0250000000000027E-2</v>
      </c>
    </row>
  </sheetData>
  <mergeCells count="1">
    <mergeCell ref="B9: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A18" workbookViewId="0">
      <selection activeCell="M23" sqref="M23"/>
    </sheetView>
  </sheetViews>
  <sheetFormatPr defaultRowHeight="15.6" x14ac:dyDescent="0.3"/>
  <cols>
    <col min="1" max="1" width="12.44140625" style="1" customWidth="1"/>
    <col min="2" max="2" width="17.88671875" style="1" customWidth="1"/>
    <col min="3" max="3" width="23.33203125" style="1" customWidth="1"/>
    <col min="4" max="4" width="13.77734375" style="1" customWidth="1"/>
    <col min="5" max="5" width="15.77734375" style="1" customWidth="1"/>
    <col min="6" max="6" width="13.5546875" style="1" customWidth="1"/>
    <col min="7" max="7" width="14.109375" style="1" customWidth="1"/>
    <col min="8" max="8" width="16.6640625" style="1" customWidth="1"/>
    <col min="9" max="9" width="16.5546875" style="1" customWidth="1"/>
    <col min="10" max="10" width="11.77734375" style="1" customWidth="1"/>
    <col min="11" max="11" width="14.109375" style="1" customWidth="1"/>
    <col min="12" max="12" width="12.88671875" style="1" customWidth="1"/>
    <col min="13" max="13" width="13.109375" style="1" customWidth="1"/>
    <col min="14" max="16384" width="8.88671875" style="1"/>
  </cols>
  <sheetData>
    <row r="1" spans="1:12" x14ac:dyDescent="0.3">
      <c r="A1" s="16" t="s">
        <v>68</v>
      </c>
    </row>
    <row r="2" spans="1:12" x14ac:dyDescent="0.3">
      <c r="B2" s="191" t="s">
        <v>69</v>
      </c>
      <c r="C2" s="191"/>
      <c r="D2" s="191"/>
      <c r="E2" s="191"/>
      <c r="F2" s="191"/>
      <c r="G2" s="191"/>
      <c r="H2" s="191"/>
      <c r="I2" s="191"/>
      <c r="J2" s="191"/>
      <c r="K2" s="191"/>
      <c r="L2" s="191"/>
    </row>
    <row r="3" spans="1:12" x14ac:dyDescent="0.3">
      <c r="B3" s="191"/>
      <c r="C3" s="191"/>
      <c r="D3" s="191"/>
      <c r="E3" s="191"/>
      <c r="F3" s="191"/>
      <c r="G3" s="191"/>
      <c r="H3" s="191"/>
      <c r="I3" s="191"/>
      <c r="J3" s="191"/>
      <c r="K3" s="191"/>
      <c r="L3" s="191"/>
    </row>
    <row r="4" spans="1:12" ht="16.2" thickBot="1" x14ac:dyDescent="0.35">
      <c r="B4" s="191"/>
      <c r="C4" s="191"/>
      <c r="D4" s="191"/>
      <c r="E4" s="191"/>
      <c r="F4" s="191"/>
      <c r="G4" s="191"/>
      <c r="H4" s="191"/>
      <c r="I4" s="191"/>
      <c r="J4" s="191"/>
      <c r="K4" s="191"/>
      <c r="L4" s="191"/>
    </row>
    <row r="5" spans="1:12" ht="31.8" thickBot="1" x14ac:dyDescent="0.35">
      <c r="B5" s="28" t="s">
        <v>70</v>
      </c>
      <c r="C5" s="29" t="s">
        <v>71</v>
      </c>
    </row>
    <row r="6" spans="1:12" x14ac:dyDescent="0.3">
      <c r="B6" s="24">
        <v>1</v>
      </c>
      <c r="C6" s="25" t="s">
        <v>72</v>
      </c>
    </row>
    <row r="7" spans="1:12" x14ac:dyDescent="0.3">
      <c r="B7" s="24">
        <v>2</v>
      </c>
      <c r="C7" s="26">
        <v>25000</v>
      </c>
    </row>
    <row r="8" spans="1:12" x14ac:dyDescent="0.3">
      <c r="B8" s="24">
        <v>3</v>
      </c>
      <c r="C8" s="26">
        <v>30000</v>
      </c>
    </row>
    <row r="9" spans="1:12" x14ac:dyDescent="0.3">
      <c r="B9" s="24">
        <v>4</v>
      </c>
      <c r="C9" s="26">
        <v>35000</v>
      </c>
    </row>
    <row r="10" spans="1:12" ht="16.2" thickBot="1" x14ac:dyDescent="0.35">
      <c r="B10" s="23">
        <v>5</v>
      </c>
      <c r="C10" s="27">
        <v>40000</v>
      </c>
    </row>
    <row r="12" spans="1:12" ht="15" customHeight="1" x14ac:dyDescent="0.3">
      <c r="B12" s="21" t="s">
        <v>78</v>
      </c>
      <c r="C12" s="20"/>
      <c r="D12" s="20"/>
    </row>
    <row r="13" spans="1:12" s="32" customFormat="1" x14ac:dyDescent="0.3">
      <c r="B13" s="37" t="s">
        <v>73</v>
      </c>
      <c r="C13" s="21"/>
      <c r="D13" s="21"/>
    </row>
    <row r="14" spans="1:12" s="32" customFormat="1" x14ac:dyDescent="0.3">
      <c r="B14" s="37" t="s">
        <v>74</v>
      </c>
      <c r="C14" s="21"/>
      <c r="D14" s="21"/>
    </row>
    <row r="15" spans="1:12" s="32" customFormat="1" x14ac:dyDescent="0.3">
      <c r="B15" s="37" t="s">
        <v>75</v>
      </c>
      <c r="C15" s="21"/>
      <c r="D15" s="21"/>
    </row>
    <row r="16" spans="1:12" s="32" customFormat="1" x14ac:dyDescent="0.3">
      <c r="B16" s="37" t="s">
        <v>76</v>
      </c>
      <c r="C16" s="21"/>
      <c r="D16" s="21"/>
    </row>
    <row r="17" spans="1:13" s="32" customFormat="1" x14ac:dyDescent="0.3">
      <c r="B17" s="37" t="s">
        <v>77</v>
      </c>
      <c r="C17" s="21"/>
      <c r="D17" s="21"/>
    </row>
    <row r="18" spans="1:13" x14ac:dyDescent="0.3">
      <c r="B18" s="20"/>
      <c r="C18" s="20"/>
      <c r="D18" s="20"/>
    </row>
    <row r="19" spans="1:13" x14ac:dyDescent="0.3">
      <c r="B19" s="43" t="s">
        <v>182</v>
      </c>
    </row>
    <row r="20" spans="1:13" x14ac:dyDescent="0.3">
      <c r="B20" s="209" t="s">
        <v>184</v>
      </c>
      <c r="C20" s="209"/>
      <c r="D20" s="1" t="s">
        <v>183</v>
      </c>
    </row>
    <row r="21" spans="1:13" x14ac:dyDescent="0.3">
      <c r="B21" s="43"/>
    </row>
    <row r="22" spans="1:13" ht="46.8" customHeight="1" x14ac:dyDescent="0.3">
      <c r="B22" s="106" t="s">
        <v>185</v>
      </c>
      <c r="C22" s="107" t="s">
        <v>186</v>
      </c>
      <c r="D22" s="107" t="s">
        <v>187</v>
      </c>
      <c r="E22" s="107" t="s">
        <v>188</v>
      </c>
      <c r="F22" s="107" t="s">
        <v>189</v>
      </c>
      <c r="G22" s="107" t="s">
        <v>190</v>
      </c>
      <c r="H22" s="107" t="s">
        <v>191</v>
      </c>
      <c r="I22" s="107" t="s">
        <v>192</v>
      </c>
      <c r="J22" s="107" t="s">
        <v>194</v>
      </c>
      <c r="K22" s="107" t="s">
        <v>195</v>
      </c>
      <c r="L22" s="107" t="s">
        <v>206</v>
      </c>
      <c r="M22" s="107" t="s">
        <v>247</v>
      </c>
    </row>
    <row r="23" spans="1:13" x14ac:dyDescent="0.3">
      <c r="B23" s="108">
        <v>1</v>
      </c>
      <c r="C23" s="109">
        <v>20000</v>
      </c>
      <c r="D23" s="110">
        <v>14000</v>
      </c>
      <c r="E23" s="110">
        <f>C23-D23</f>
        <v>6000</v>
      </c>
      <c r="F23" s="111">
        <f>E23*40%</f>
        <v>2400</v>
      </c>
      <c r="G23" s="112">
        <f>E23-F23</f>
        <v>3600</v>
      </c>
      <c r="H23" s="112">
        <f>G23+D23</f>
        <v>17600</v>
      </c>
      <c r="I23" s="112">
        <f>H23</f>
        <v>17600</v>
      </c>
      <c r="J23" s="93">
        <v>0.91739999999999999</v>
      </c>
      <c r="K23" s="112">
        <f>H23*J23</f>
        <v>16146.24</v>
      </c>
      <c r="L23" s="93">
        <v>0.86199999999999999</v>
      </c>
      <c r="M23" s="104">
        <f>H23*L23</f>
        <v>15171.199999999999</v>
      </c>
    </row>
    <row r="24" spans="1:13" x14ac:dyDescent="0.3">
      <c r="B24" s="108">
        <v>2</v>
      </c>
      <c r="C24" s="109">
        <v>25000</v>
      </c>
      <c r="D24" s="110">
        <v>14000</v>
      </c>
      <c r="E24" s="110">
        <f t="shared" ref="E24:E27" si="0">C24-D24</f>
        <v>11000</v>
      </c>
      <c r="F24" s="111">
        <f t="shared" ref="F24:F27" si="1">E24*40%</f>
        <v>4400</v>
      </c>
      <c r="G24" s="112">
        <f t="shared" ref="G24:G27" si="2">E24-F24</f>
        <v>6600</v>
      </c>
      <c r="H24" s="112">
        <f t="shared" ref="H24:H27" si="3">G24+D24</f>
        <v>20600</v>
      </c>
      <c r="I24" s="112">
        <f>I23+H24</f>
        <v>38200</v>
      </c>
      <c r="J24" s="93">
        <v>0.8417</v>
      </c>
      <c r="K24" s="112">
        <f t="shared" ref="K24:K28" si="4">H24*J24</f>
        <v>17339.02</v>
      </c>
      <c r="L24" s="93">
        <v>0.74299999999999999</v>
      </c>
      <c r="M24" s="104">
        <f t="shared" ref="M24:M28" si="5">H24*L24</f>
        <v>15305.8</v>
      </c>
    </row>
    <row r="25" spans="1:13" x14ac:dyDescent="0.3">
      <c r="B25" s="108">
        <v>3</v>
      </c>
      <c r="C25" s="109">
        <v>30000</v>
      </c>
      <c r="D25" s="110">
        <v>14000</v>
      </c>
      <c r="E25" s="110">
        <f t="shared" si="0"/>
        <v>16000</v>
      </c>
      <c r="F25" s="111">
        <f t="shared" si="1"/>
        <v>6400</v>
      </c>
      <c r="G25" s="112">
        <f t="shared" si="2"/>
        <v>9600</v>
      </c>
      <c r="H25" s="112">
        <f t="shared" si="3"/>
        <v>23600</v>
      </c>
      <c r="I25" s="112">
        <f>I24+H25</f>
        <v>61800</v>
      </c>
      <c r="J25" s="93">
        <v>0.7722</v>
      </c>
      <c r="K25" s="112">
        <f t="shared" si="4"/>
        <v>18223.919999999998</v>
      </c>
      <c r="L25" s="93">
        <v>0.64100000000000001</v>
      </c>
      <c r="M25" s="104">
        <f t="shared" si="5"/>
        <v>15127.6</v>
      </c>
    </row>
    <row r="26" spans="1:13" x14ac:dyDescent="0.3">
      <c r="B26" s="108">
        <v>4</v>
      </c>
      <c r="C26" s="109">
        <v>35000</v>
      </c>
      <c r="D26" s="110">
        <v>14000</v>
      </c>
      <c r="E26" s="110">
        <f t="shared" si="0"/>
        <v>21000</v>
      </c>
      <c r="F26" s="111">
        <f t="shared" si="1"/>
        <v>8400</v>
      </c>
      <c r="G26" s="112">
        <f t="shared" si="2"/>
        <v>12600</v>
      </c>
      <c r="H26" s="112">
        <f t="shared" si="3"/>
        <v>26600</v>
      </c>
      <c r="I26" s="112">
        <f>I25+H26</f>
        <v>88400</v>
      </c>
      <c r="J26" s="93">
        <v>0.70840000000000003</v>
      </c>
      <c r="K26" s="112">
        <f t="shared" si="4"/>
        <v>18843.440000000002</v>
      </c>
      <c r="L26" s="93">
        <v>0.55200000000000005</v>
      </c>
      <c r="M26" s="104">
        <f t="shared" si="5"/>
        <v>14683.2</v>
      </c>
    </row>
    <row r="27" spans="1:13" x14ac:dyDescent="0.3">
      <c r="B27" s="113">
        <v>5</v>
      </c>
      <c r="C27" s="114">
        <v>40000</v>
      </c>
      <c r="D27" s="115">
        <v>14000</v>
      </c>
      <c r="E27" s="115">
        <f t="shared" si="0"/>
        <v>26000</v>
      </c>
      <c r="F27" s="116">
        <f t="shared" si="1"/>
        <v>10400</v>
      </c>
      <c r="G27" s="117">
        <f t="shared" si="2"/>
        <v>15600</v>
      </c>
      <c r="H27" s="117">
        <f t="shared" si="3"/>
        <v>29600</v>
      </c>
      <c r="I27" s="112">
        <f>I26+H27</f>
        <v>118000</v>
      </c>
      <c r="J27" s="93">
        <v>0.64990000000000003</v>
      </c>
      <c r="K27" s="112">
        <f t="shared" si="4"/>
        <v>19237.04</v>
      </c>
      <c r="L27" s="93">
        <v>0.47599999999999998</v>
      </c>
      <c r="M27" s="104">
        <f t="shared" si="5"/>
        <v>14089.599999999999</v>
      </c>
    </row>
    <row r="28" spans="1:13" x14ac:dyDescent="0.3">
      <c r="B28" s="108" t="s">
        <v>193</v>
      </c>
      <c r="C28" s="109">
        <v>10000</v>
      </c>
      <c r="D28" s="110"/>
      <c r="E28" s="110"/>
      <c r="F28" s="111"/>
      <c r="G28" s="112"/>
      <c r="H28" s="112">
        <f>C28</f>
        <v>10000</v>
      </c>
      <c r="I28" s="112"/>
      <c r="J28" s="93">
        <v>0.64990000000000003</v>
      </c>
      <c r="K28" s="112">
        <f t="shared" si="4"/>
        <v>6499</v>
      </c>
      <c r="L28" s="93">
        <v>0.47599999999999998</v>
      </c>
      <c r="M28" s="104">
        <f t="shared" si="5"/>
        <v>4760</v>
      </c>
    </row>
    <row r="29" spans="1:13" x14ac:dyDescent="0.3">
      <c r="F29" s="41" t="s">
        <v>196</v>
      </c>
      <c r="G29" s="103">
        <f>SUM(G23:G28)</f>
        <v>48000</v>
      </c>
      <c r="I29" s="41" t="s">
        <v>198</v>
      </c>
      <c r="K29" s="118">
        <f>SUM(K23:K28)</f>
        <v>96288.66</v>
      </c>
      <c r="M29" s="118">
        <f>SUM(M23:M28)</f>
        <v>79137.399999999994</v>
      </c>
    </row>
    <row r="30" spans="1:13" x14ac:dyDescent="0.3">
      <c r="F30" s="41" t="s">
        <v>197</v>
      </c>
      <c r="G30" s="103">
        <f>G29/5</f>
        <v>9600</v>
      </c>
      <c r="I30" s="1" t="s">
        <v>204</v>
      </c>
      <c r="K30" s="39">
        <v>80000</v>
      </c>
      <c r="M30" s="39">
        <v>80000</v>
      </c>
    </row>
    <row r="31" spans="1:13" x14ac:dyDescent="0.3">
      <c r="A31" s="43" t="s">
        <v>153</v>
      </c>
      <c r="I31" s="119" t="s">
        <v>205</v>
      </c>
      <c r="J31" s="119"/>
      <c r="K31" s="120">
        <f>K29-K30</f>
        <v>16288.660000000003</v>
      </c>
      <c r="L31" s="119"/>
      <c r="M31" s="120">
        <f>M29-M30</f>
        <v>-862.60000000000582</v>
      </c>
    </row>
    <row r="35" spans="1:5" x14ac:dyDescent="0.3">
      <c r="B35" s="41" t="s">
        <v>199</v>
      </c>
    </row>
    <row r="36" spans="1:5" x14ac:dyDescent="0.3">
      <c r="B36" s="41"/>
    </row>
    <row r="37" spans="1:5" x14ac:dyDescent="0.3">
      <c r="A37" s="43" t="s">
        <v>93</v>
      </c>
      <c r="B37" s="41" t="s">
        <v>200</v>
      </c>
      <c r="C37" s="41"/>
      <c r="D37" s="41"/>
      <c r="E37" s="41"/>
    </row>
    <row r="38" spans="1:5" x14ac:dyDescent="0.3">
      <c r="A38" s="41"/>
      <c r="B38" s="41"/>
      <c r="C38" s="41"/>
      <c r="D38" s="41"/>
      <c r="E38" s="41"/>
    </row>
    <row r="39" spans="1:5" x14ac:dyDescent="0.3">
      <c r="A39" s="43" t="s">
        <v>201</v>
      </c>
      <c r="B39" s="41" t="s">
        <v>202</v>
      </c>
      <c r="C39" s="41"/>
      <c r="D39" s="41"/>
      <c r="E39" s="41"/>
    </row>
    <row r="41" spans="1:5" x14ac:dyDescent="0.3">
      <c r="A41" s="43" t="s">
        <v>203</v>
      </c>
    </row>
    <row r="46" spans="1:5" x14ac:dyDescent="0.3">
      <c r="B46" s="1" t="s">
        <v>207</v>
      </c>
    </row>
    <row r="47" spans="1:5" x14ac:dyDescent="0.3">
      <c r="B47" s="41" t="s">
        <v>209</v>
      </c>
    </row>
    <row r="48" spans="1:5" x14ac:dyDescent="0.3">
      <c r="B48" s="41"/>
    </row>
    <row r="49" spans="1:2" s="41" customFormat="1" x14ac:dyDescent="0.3">
      <c r="A49" s="43" t="s">
        <v>208</v>
      </c>
      <c r="B49" s="41" t="s">
        <v>210</v>
      </c>
    </row>
  </sheetData>
  <mergeCells count="2">
    <mergeCell ref="B2:L4"/>
    <mergeCell ref="B20:C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BEP</vt:lpstr>
      <vt:lpstr>Ratio Analysis</vt:lpstr>
      <vt:lpstr>Absorption Vs. Variable Costing</vt:lpstr>
      <vt:lpstr>Annuity</vt:lpstr>
      <vt:lpstr>WACC</vt:lpstr>
      <vt:lpstr>Capital Budgeting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2022-10-07T12:49:55Z</dcterms:created>
  <dcterms:modified xsi:type="dcterms:W3CDTF">2022-10-24T03:28:23Z</dcterms:modified>
</cp:coreProperties>
</file>